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05" windowHeight="7080"/>
  </bookViews>
  <sheets>
    <sheet name="Datos Garantizados" sheetId="7" r:id="rId1"/>
    <sheet name="Common List" sheetId="1" state="hidden" r:id="rId2"/>
  </sheets>
  <definedNames>
    <definedName name="_xlnm._FilterDatabase" localSheetId="1" hidden="1">'Common List'!$A$1:$BJ$139</definedName>
    <definedName name="_xlnm.Print_Area" localSheetId="1">'Common List'!$A$1:$BI$139</definedName>
    <definedName name="_xlnm.Print_Area" localSheetId="0">'Datos Garantizados'!$A$1:$E$69</definedName>
    <definedName name="Codigo.General">'Common List'!$A$2:$A$9</definedName>
    <definedName name="codigos">'Common List'!$B$1:$B$139</definedName>
    <definedName name="GLOBAL">'Common List'!$A$1:$A$139</definedName>
    <definedName name="TABLA">'Common List'!$B$1:$BD$139</definedName>
    <definedName name="TABLA2">'Common List'!$A$1:$BG$9</definedName>
  </definedNames>
  <calcPr calcId="125725"/>
</workbook>
</file>

<file path=xl/calcChain.xml><?xml version="1.0" encoding="utf-8"?>
<calcChain xmlns="http://schemas.openxmlformats.org/spreadsheetml/2006/main">
  <c r="D69" i="7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</calcChain>
</file>

<file path=xl/sharedStrings.xml><?xml version="1.0" encoding="utf-8"?>
<sst xmlns="http://schemas.openxmlformats.org/spreadsheetml/2006/main" count="430" uniqueCount="135">
  <si>
    <t>Sí</t>
  </si>
  <si>
    <t>Colombia</t>
  </si>
  <si>
    <t>Chile</t>
  </si>
  <si>
    <t>Peru</t>
  </si>
  <si>
    <t>Especificación Regional</t>
  </si>
  <si>
    <t>IMS24</t>
  </si>
  <si>
    <t>IMS36</t>
  </si>
  <si>
    <t>Brasil</t>
  </si>
  <si>
    <t>Argentina</t>
  </si>
  <si>
    <t>Uso exterior</t>
  </si>
  <si>
    <t>Instalación en poste</t>
  </si>
  <si>
    <t>Certificado ISO 9001</t>
  </si>
  <si>
    <t>Nivel de Tensión Ur (kV)</t>
  </si>
  <si>
    <t>Tensión de Prueba Impulso Up (kV)</t>
  </si>
  <si>
    <t>Tensión de prueba a frecuencia Industrial 1 min.- Ud (kV)</t>
  </si>
  <si>
    <t>Frecuencia - fr (Hz)</t>
  </si>
  <si>
    <t>Corriente nominal - Ir  (A)</t>
  </si>
  <si>
    <t>Corriente de corto circuito -Ik (kA)</t>
  </si>
  <si>
    <t>Valor cresta de corriente cortocircuito - Ip(kA)</t>
  </si>
  <si>
    <t>Tiempo duración corto circuito - tk (s)</t>
  </si>
  <si>
    <t>Grado de protección</t>
  </si>
  <si>
    <t>Corriente de interrupción de un circuito activo- Iload (A)</t>
  </si>
  <si>
    <t>Corriente de interrupción de lazo de distribución – Iloop</t>
  </si>
  <si>
    <t>Corriente de interrupción de carga de línea - Ilc (A)</t>
  </si>
  <si>
    <t>Corriente de interrupción de carga de cable - Icc (A)</t>
  </si>
  <si>
    <t>Capacidad de cierre contra cortocircuito (making ) [kAcr]</t>
  </si>
  <si>
    <t>Aislamiento</t>
  </si>
  <si>
    <t>Bloqueo mecánico para cierre</t>
  </si>
  <si>
    <t>Alarma para presión de fluidos aislantes</t>
  </si>
  <si>
    <t>Material de las herrajes de fijación</t>
  </si>
  <si>
    <t>Material de los aisladores</t>
  </si>
  <si>
    <t>Distancia de fuga mínima (mm)</t>
  </si>
  <si>
    <t>Flexión mínima en los aisladores (N.m)</t>
  </si>
  <si>
    <t>Terminales</t>
  </si>
  <si>
    <t>Orejas de suspensión</t>
  </si>
  <si>
    <t>Indicadores De Posición</t>
  </si>
  <si>
    <t>Conector de puesta a tierra  (cable de 16 a 50 mm2)</t>
  </si>
  <si>
    <t>Operación Motorizada</t>
  </si>
  <si>
    <t>Posición de la palanca de operación manual</t>
  </si>
  <si>
    <t>Tipo H</t>
  </si>
  <si>
    <t>Tipo O</t>
  </si>
  <si>
    <t>-10°C/40°C</t>
  </si>
  <si>
    <t>TABLA DE CARACTERISTICAS GARANTIZADAS</t>
  </si>
  <si>
    <t>Norma de fabricación</t>
  </si>
  <si>
    <t>IEC 62271-103/ 60265</t>
  </si>
  <si>
    <t>400/630</t>
  </si>
  <si>
    <t>n° operaciones</t>
  </si>
  <si>
    <t>IP 54</t>
  </si>
  <si>
    <t>E3 (1.000 Operaciones)</t>
  </si>
  <si>
    <t xml:space="preserve">Tensión auxiliar </t>
  </si>
  <si>
    <t>24 Vdc</t>
  </si>
  <si>
    <t>Solicitado</t>
  </si>
  <si>
    <t>Ofrecido</t>
  </si>
  <si>
    <t>SF6 ó Resina</t>
  </si>
  <si>
    <t>Alternativa 1 ó 2 (ver punto 3.4)</t>
  </si>
  <si>
    <t>Goma silicona ó resina cicloalifatica</t>
  </si>
  <si>
    <t>Croquis referencia</t>
  </si>
  <si>
    <t>Inf. Fabricante</t>
  </si>
  <si>
    <t>Sí para SF6</t>
  </si>
  <si>
    <t>Acero carbono galvanizado</t>
  </si>
  <si>
    <t>Cilindro M16x60, placas Nema 2 o Nema 4</t>
  </si>
  <si>
    <t>Tipo Transformador de Potencial-TP (E-MT-005)</t>
  </si>
  <si>
    <t>Potencia Nominal TP (VA)</t>
  </si>
  <si>
    <t>Clase de precisión TP</t>
  </si>
  <si>
    <t>Clase de temperatura (°C) TP</t>
  </si>
  <si>
    <t xml:space="preserve">Mínima línea de fuga del TP (mm/kV) </t>
  </si>
  <si>
    <t>Salinidad a la tensión de prueba en niebla salina del TP(kg/m3)</t>
  </si>
  <si>
    <t>Tensión Máxima MT del TP (kV)</t>
  </si>
  <si>
    <t>Tensión Nominal TP,MT/BT</t>
  </si>
  <si>
    <t>-25/40</t>
  </si>
  <si>
    <t>M10 x 20mm.</t>
  </si>
  <si>
    <t>Terminales roscado del TP}</t>
  </si>
  <si>
    <t>TV6</t>
  </si>
  <si>
    <t>13,8 kV/230 V</t>
  </si>
  <si>
    <t>TV5</t>
  </si>
  <si>
    <t>13,2 kV/230 V</t>
  </si>
  <si>
    <t>33 kV/230 V</t>
  </si>
  <si>
    <t>TV10</t>
  </si>
  <si>
    <t>TV9</t>
  </si>
  <si>
    <t>34,5 kV/230 V</t>
  </si>
  <si>
    <t>400 o 630</t>
  </si>
  <si>
    <t>Altura Máxima</t>
  </si>
  <si>
    <t>Grado de Protección  de la caja de borne del TP</t>
  </si>
  <si>
    <t>IP 44</t>
  </si>
  <si>
    <t>10 metros</t>
  </si>
  <si>
    <t>Nivel de contaminación</t>
  </si>
  <si>
    <t>Muy Alto - IV</t>
  </si>
  <si>
    <t>Alto - III</t>
  </si>
  <si>
    <t>Medio - II</t>
  </si>
  <si>
    <t>Tipo de operación</t>
  </si>
  <si>
    <t>Material del cuerpo del seccionar</t>
  </si>
  <si>
    <t>2 años</t>
  </si>
  <si>
    <t>Tipo de la E-MT-005</t>
  </si>
  <si>
    <t>País</t>
  </si>
  <si>
    <t>Terminales roscado del TP</t>
  </si>
  <si>
    <t>Nombre del Fabricante</t>
  </si>
  <si>
    <t>Modelo o código del Fabricante</t>
  </si>
  <si>
    <t>Código General</t>
  </si>
  <si>
    <t>Tensión Nominal Sistema MT (kV)</t>
  </si>
  <si>
    <t>Temperatura  (Mínima/ Máxima)</t>
  </si>
  <si>
    <t>Humidad Máxima</t>
  </si>
  <si>
    <t>Clase Operación Eléctrica</t>
  </si>
  <si>
    <t>Bornera de conexión  de alimentación e señales</t>
  </si>
  <si>
    <t>Grado de Protección e la bornera de conexión</t>
  </si>
  <si>
    <t>Longitud del cable de conexión del equipo a UP</t>
  </si>
  <si>
    <t>Tiempo mínimo de garantía</t>
  </si>
  <si>
    <t>Seccionadores Bajo Carga - E-MT-05</t>
  </si>
  <si>
    <t>Capacidad de cierre contra cortocircuito (maquina ) [kAcr]</t>
  </si>
  <si>
    <t>Trifásica con acoplamiento mecánico</t>
  </si>
  <si>
    <t xml:space="preserve">Acero inoxidable o fundición de aluminio </t>
  </si>
  <si>
    <t xml:space="preserve"> Abierto (Letra A y color verde) Cerrado (Letra C y color rojo)</t>
  </si>
  <si>
    <t>Abierto (Letra O y color verde) Cerrado (Letra C y color rojo)</t>
  </si>
  <si>
    <t>IMS24- Coelce 13,8 kV</t>
  </si>
  <si>
    <t>IMS24- Edesur 13,2 kV</t>
  </si>
  <si>
    <t>IMS24- Edesur 33 kV</t>
  </si>
  <si>
    <t>IMS36-Codensa 34,5 kV</t>
  </si>
  <si>
    <t>Tensión Nominal del TP (MT/BT)</t>
  </si>
  <si>
    <t>12 y 23</t>
  </si>
  <si>
    <t>TV3 y TV8</t>
  </si>
  <si>
    <t>TV2 y TV6</t>
  </si>
  <si>
    <t>11,4 kV y 13,8  kV/230 V</t>
  </si>
  <si>
    <t>12 kV y 23 kV/230 V</t>
  </si>
  <si>
    <t>11,4 y 13,8</t>
  </si>
  <si>
    <t>TV1 y TV7</t>
  </si>
  <si>
    <t>10 kV y 20 kV/230 V</t>
  </si>
  <si>
    <t xml:space="preserve"> 10 y 20</t>
  </si>
  <si>
    <t>11,4 y 13,2</t>
  </si>
  <si>
    <t>TV2 y TV4</t>
  </si>
  <si>
    <t>11,4 kV y 13,2 kV/230 V</t>
  </si>
  <si>
    <t>-</t>
  </si>
  <si>
    <t>IMS24- Ampla 11,4 - 13,8 kV</t>
  </si>
  <si>
    <t>IMS24- Chilectra 12 - 23 kV</t>
  </si>
  <si>
    <t>IMS24- Edelnor 10 -20 kV</t>
  </si>
  <si>
    <t>IMS24- Codensa 11,4 -13,2 kV</t>
  </si>
  <si>
    <r>
      <t>Seleccionar</t>
    </r>
    <r>
      <rPr>
        <sz val="12"/>
        <color theme="1"/>
        <rFont val="Calibri"/>
        <family val="2"/>
      </rPr>
      <t>→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</si>
</sst>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9"/>
      <color rgb="FF7030A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quotePrefix="1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0" borderId="0" xfId="0" quotePrefix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3" borderId="3" xfId="2" applyFont="1" applyFill="1" applyBorder="1" applyAlignment="1">
      <alignment horizontal="left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4" borderId="3" xfId="2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1" fillId="0" borderId="0" xfId="3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5" borderId="3" xfId="2" applyFont="1" applyFill="1" applyBorder="1" applyAlignment="1">
      <alignment horizontal="center" vertical="center" wrapText="1"/>
    </xf>
    <xf numFmtId="0" fontId="13" fillId="0" borderId="0" xfId="0" applyFont="1" applyBorder="1"/>
    <xf numFmtId="0" fontId="9" fillId="2" borderId="0" xfId="0" applyFont="1" applyFill="1"/>
    <xf numFmtId="0" fontId="14" fillId="2" borderId="3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2" fillId="2" borderId="3" xfId="2" applyFont="1" applyFill="1" applyBorder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1" xfId="0" quotePrefix="1" applyNumberFormat="1" applyFont="1" applyFill="1" applyBorder="1" applyAlignment="1">
      <alignment horizontal="center" vertical="center" wrapText="1"/>
    </xf>
    <xf numFmtId="9" fontId="1" fillId="6" borderId="1" xfId="0" quotePrefix="1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1" xfId="0" quotePrefix="1" applyNumberFormat="1" applyFont="1" applyFill="1" applyBorder="1" applyAlignment="1">
      <alignment horizontal="center" vertical="center" wrapText="1"/>
    </xf>
    <xf numFmtId="9" fontId="1" fillId="8" borderId="1" xfId="0" quotePrefix="1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1" fillId="8" borderId="0" xfId="0" applyNumberFormat="1" applyFont="1" applyFill="1" applyAlignment="1">
      <alignment horizontal="center" vertical="center" wrapText="1"/>
    </xf>
    <xf numFmtId="0" fontId="9" fillId="9" borderId="0" xfId="0" applyFont="1" applyFill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/>
    <xf numFmtId="0" fontId="13" fillId="0" borderId="2" xfId="0" applyFont="1" applyBorder="1"/>
  </cellXfs>
  <cellStyles count="4">
    <cellStyle name="Millares" xfId="1" builtinId="3"/>
    <cellStyle name="Normal" xfId="0" builtinId="0"/>
    <cellStyle name="Normal_Datasheet (Calibri 8)" xfId="2"/>
    <cellStyle name="Porcentual" xfId="3" builtinId="5"/>
  </cellStyles>
  <dxfs count="36"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862853</xdr:colOff>
      <xdr:row>1</xdr:row>
      <xdr:rowOff>22411</xdr:rowOff>
    </xdr:from>
    <xdr:to>
      <xdr:col>1</xdr:col>
      <xdr:colOff>1591237</xdr:colOff>
      <xdr:row>6</xdr:row>
      <xdr:rowOff>44824</xdr:rowOff>
    </xdr:to>
    <xdr:pic>
      <xdr:nvPicPr>
        <xdr:cNvPr id="2" name="1 Imagen" descr="C:\Users\cl087315029\Documents\LNDx\logo LNDx v0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222436"/>
          <a:ext cx="1633259" cy="1127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view="pageBreakPreview" zoomScale="85" zoomScaleNormal="55" zoomScaleSheetLayoutView="85" zoomScalePageLayoutView="55" workbookViewId="0">
      <selection activeCell="E19" sqref="E19"/>
    </sheetView>
  </sheetViews>
  <sheetFormatPr baseColWidth="10" defaultColWidth="9.140625" defaultRowHeight="15"/>
  <cols>
    <col min="1" max="1" width="13.5703125" customWidth="1"/>
    <col min="2" max="2" width="58.140625" customWidth="1"/>
    <col min="3" max="3" width="5.140625" customWidth="1"/>
    <col min="4" max="4" width="38.85546875" style="46" customWidth="1"/>
    <col min="5" max="5" width="24" style="46" customWidth="1"/>
  </cols>
  <sheetData>
    <row r="1" spans="1:5" ht="15.75">
      <c r="A1" s="32"/>
      <c r="B1" s="32"/>
      <c r="C1" s="32"/>
      <c r="D1" s="33"/>
      <c r="E1" s="33"/>
    </row>
    <row r="2" spans="1:5" ht="15.75">
      <c r="A2" s="32"/>
      <c r="B2" s="32"/>
      <c r="C2" s="74"/>
      <c r="D2" s="74"/>
      <c r="E2" s="34"/>
    </row>
    <row r="3" spans="1:5" ht="21">
      <c r="A3" s="32"/>
      <c r="B3" s="75" t="s">
        <v>4</v>
      </c>
      <c r="C3" s="76"/>
      <c r="D3" s="77"/>
      <c r="E3" s="35"/>
    </row>
    <row r="4" spans="1:5" ht="15.75">
      <c r="A4" s="32"/>
      <c r="D4" s="36"/>
      <c r="E4" s="35"/>
    </row>
    <row r="5" spans="1:5" ht="18.75">
      <c r="A5" s="32"/>
      <c r="B5" s="78" t="s">
        <v>106</v>
      </c>
      <c r="C5" s="78"/>
      <c r="D5" s="79"/>
      <c r="E5" s="35"/>
    </row>
    <row r="6" spans="1:5" ht="15.75">
      <c r="A6" s="32"/>
      <c r="E6" s="35"/>
    </row>
    <row r="7" spans="1:5" ht="18.75">
      <c r="A7" s="32"/>
      <c r="B7" s="78" t="s">
        <v>42</v>
      </c>
      <c r="C7" s="80"/>
      <c r="D7" s="81"/>
      <c r="E7" s="35"/>
    </row>
    <row r="8" spans="1:5" ht="18.75">
      <c r="A8" s="32"/>
      <c r="B8" s="47"/>
      <c r="C8" s="48"/>
      <c r="D8" s="55"/>
      <c r="E8" s="35"/>
    </row>
    <row r="9" spans="1:5" ht="21">
      <c r="A9" s="32"/>
      <c r="B9" s="45"/>
      <c r="C9" s="46"/>
      <c r="D9" s="54" t="s">
        <v>51</v>
      </c>
      <c r="E9" s="54" t="s">
        <v>52</v>
      </c>
    </row>
    <row r="10" spans="1:5" ht="15.75">
      <c r="A10" s="32"/>
      <c r="B10" s="37" t="s">
        <v>95</v>
      </c>
      <c r="C10" s="37"/>
      <c r="D10" s="38" t="s">
        <v>129</v>
      </c>
      <c r="E10" s="38"/>
    </row>
    <row r="11" spans="1:5" ht="15.75">
      <c r="A11" s="32"/>
      <c r="B11" s="39" t="s">
        <v>96</v>
      </c>
      <c r="C11" s="40"/>
      <c r="D11" s="41" t="s">
        <v>129</v>
      </c>
      <c r="E11" s="41"/>
    </row>
    <row r="12" spans="1:5" ht="15.75">
      <c r="A12" s="73" t="s">
        <v>134</v>
      </c>
      <c r="B12" s="37" t="s">
        <v>97</v>
      </c>
      <c r="C12" s="37"/>
      <c r="D12" s="38" t="s">
        <v>132</v>
      </c>
      <c r="E12" s="38"/>
    </row>
    <row r="13" spans="1:5" ht="15.75">
      <c r="A13" s="32"/>
      <c r="B13" s="39" t="s">
        <v>93</v>
      </c>
      <c r="C13" s="40"/>
      <c r="D13" s="41" t="str">
        <f>VLOOKUP($D$12,TABLA2,3,0)</f>
        <v>Peru</v>
      </c>
      <c r="E13" s="41"/>
    </row>
    <row r="14" spans="1:5" ht="15.75">
      <c r="A14" s="32"/>
      <c r="B14" s="37" t="s">
        <v>98</v>
      </c>
      <c r="C14" s="37"/>
      <c r="D14" s="38" t="str">
        <f>VLOOKUP($D$12,TABLA2,4,0)</f>
        <v xml:space="preserve"> 10 y 20</v>
      </c>
      <c r="E14" s="38"/>
    </row>
    <row r="15" spans="1:5" ht="15.75">
      <c r="A15" s="32"/>
      <c r="B15" s="39" t="s">
        <v>43</v>
      </c>
      <c r="C15" s="40"/>
      <c r="D15" s="41" t="str">
        <f>VLOOKUP($D$12,TABLA2,5,0)</f>
        <v>IEC 62271-103/ 60265</v>
      </c>
      <c r="E15" s="41"/>
    </row>
    <row r="16" spans="1:5" ht="15.75">
      <c r="A16" s="32"/>
      <c r="B16" s="37" t="s">
        <v>9</v>
      </c>
      <c r="C16" s="37"/>
      <c r="D16" s="38" t="str">
        <f>VLOOKUP($D$12,TABLA2,6,0)</f>
        <v>Sí</v>
      </c>
      <c r="E16" s="38"/>
    </row>
    <row r="17" spans="1:5" ht="15.75">
      <c r="A17" s="32"/>
      <c r="B17" s="39" t="s">
        <v>10</v>
      </c>
      <c r="C17" s="40"/>
      <c r="D17" s="41" t="str">
        <f>VLOOKUP($D$12,TABLA2,7,0)</f>
        <v>Tipo O</v>
      </c>
      <c r="E17" s="41"/>
    </row>
    <row r="18" spans="1:5" ht="15.75">
      <c r="A18" s="32"/>
      <c r="B18" s="37" t="s">
        <v>11</v>
      </c>
      <c r="C18" s="37"/>
      <c r="D18" s="38" t="str">
        <f>VLOOKUP($D$12,TABLA2,8,0)</f>
        <v>Sí</v>
      </c>
      <c r="E18" s="38"/>
    </row>
    <row r="19" spans="1:5" ht="15.75">
      <c r="A19" s="32"/>
      <c r="B19" s="39" t="s">
        <v>99</v>
      </c>
      <c r="C19" s="40"/>
      <c r="D19" s="41" t="str">
        <f>VLOOKUP($D$12,TABLA2,9,0)</f>
        <v>-10°C/40°C</v>
      </c>
      <c r="E19" s="41"/>
    </row>
    <row r="20" spans="1:5" ht="15.75">
      <c r="A20" s="32"/>
      <c r="B20" s="37" t="s">
        <v>100</v>
      </c>
      <c r="C20" s="37"/>
      <c r="D20" s="38">
        <f>VLOOKUP($D$12,TABLA2,10,0)</f>
        <v>1</v>
      </c>
      <c r="E20" s="38"/>
    </row>
    <row r="21" spans="1:5" ht="15.75">
      <c r="A21" s="32"/>
      <c r="B21" s="39" t="s">
        <v>85</v>
      </c>
      <c r="C21" s="40"/>
      <c r="D21" s="41" t="str">
        <f>VLOOKUP($D$12,TABLA2,11,0)</f>
        <v>Muy Alto - IV</v>
      </c>
      <c r="E21" s="41"/>
    </row>
    <row r="22" spans="1:5" ht="15.75">
      <c r="A22" s="32"/>
      <c r="B22" s="37" t="s">
        <v>81</v>
      </c>
      <c r="C22" s="37"/>
      <c r="D22" s="38">
        <f>VLOOKUP($D$12,TABLA2,12,0)</f>
        <v>1000</v>
      </c>
      <c r="E22" s="38"/>
    </row>
    <row r="23" spans="1:5" ht="15.75">
      <c r="A23" s="32"/>
      <c r="B23" s="39" t="s">
        <v>12</v>
      </c>
      <c r="C23" s="40"/>
      <c r="D23" s="41">
        <f>VLOOKUP($D$12,TABLA2,13,0)</f>
        <v>24</v>
      </c>
      <c r="E23" s="41"/>
    </row>
    <row r="24" spans="1:5" ht="15.75">
      <c r="A24" s="32"/>
      <c r="B24" s="37" t="s">
        <v>13</v>
      </c>
      <c r="C24" s="37"/>
      <c r="D24" s="38">
        <f>VLOOKUP($D$12,TABLA2,14,0)</f>
        <v>125</v>
      </c>
      <c r="E24" s="38"/>
    </row>
    <row r="25" spans="1:5" ht="15.75">
      <c r="A25" s="32"/>
      <c r="B25" s="39" t="s">
        <v>14</v>
      </c>
      <c r="C25" s="40"/>
      <c r="D25" s="41">
        <f>VLOOKUP($D$12,TABLA2,15,0)</f>
        <v>50</v>
      </c>
      <c r="E25" s="41"/>
    </row>
    <row r="26" spans="1:5" ht="15.75">
      <c r="A26" s="32"/>
      <c r="B26" s="37" t="s">
        <v>15</v>
      </c>
      <c r="C26" s="37"/>
      <c r="D26" s="38">
        <f>VLOOKUP($D$12,TABLA2,16,0)</f>
        <v>60</v>
      </c>
      <c r="E26" s="38"/>
    </row>
    <row r="27" spans="1:5" ht="15.75">
      <c r="A27" s="32"/>
      <c r="B27" s="39" t="s">
        <v>16</v>
      </c>
      <c r="C27" s="40"/>
      <c r="D27" s="41" t="str">
        <f>VLOOKUP($D$12,TABLA2,17,0)</f>
        <v>400 o 630</v>
      </c>
      <c r="E27" s="41"/>
    </row>
    <row r="28" spans="1:5" ht="15.75">
      <c r="A28" s="32"/>
      <c r="B28" s="37" t="s">
        <v>17</v>
      </c>
      <c r="C28" s="37"/>
      <c r="D28" s="38">
        <f>VLOOKUP($D$12,TABLA2,18,0)</f>
        <v>12.5</v>
      </c>
      <c r="E28" s="38"/>
    </row>
    <row r="29" spans="1:5" ht="15.75">
      <c r="A29" s="32"/>
      <c r="B29" s="39" t="s">
        <v>18</v>
      </c>
      <c r="C29" s="40"/>
      <c r="D29" s="41">
        <f>VLOOKUP($D$12,TABLA2,19,0)</f>
        <v>31.5</v>
      </c>
      <c r="E29" s="41"/>
    </row>
    <row r="30" spans="1:5" ht="15.75">
      <c r="A30" s="32"/>
      <c r="B30" s="37" t="s">
        <v>19</v>
      </c>
      <c r="C30" s="37"/>
      <c r="D30" s="38">
        <f>VLOOKUP($D$12,TABLA2,20,0)</f>
        <v>1</v>
      </c>
      <c r="E30" s="38"/>
    </row>
    <row r="31" spans="1:5" ht="15.75">
      <c r="A31" s="32"/>
      <c r="B31" s="39" t="s">
        <v>46</v>
      </c>
      <c r="C31" s="40"/>
      <c r="D31" s="41">
        <f>VLOOKUP($D$12,TABLA2,21,0)</f>
        <v>1000</v>
      </c>
      <c r="E31" s="41"/>
    </row>
    <row r="32" spans="1:5" ht="15.75">
      <c r="A32" s="32"/>
      <c r="B32" s="37" t="s">
        <v>20</v>
      </c>
      <c r="C32" s="37"/>
      <c r="D32" s="38" t="str">
        <f>VLOOKUP($D$12,TABLA2,22,0)</f>
        <v>IP 54</v>
      </c>
      <c r="E32" s="38"/>
    </row>
    <row r="33" spans="1:5" ht="15.75">
      <c r="A33" s="32"/>
      <c r="B33" s="39" t="s">
        <v>21</v>
      </c>
      <c r="C33" s="40"/>
      <c r="D33" s="41" t="str">
        <f>VLOOKUP($D$12,TABLA2,23,0)</f>
        <v>400/630</v>
      </c>
      <c r="E33" s="41"/>
    </row>
    <row r="34" spans="1:5" ht="15.75">
      <c r="A34" s="32"/>
      <c r="B34" s="37" t="s">
        <v>22</v>
      </c>
      <c r="C34" s="37"/>
      <c r="D34" s="38" t="str">
        <f>VLOOKUP($D$12,TABLA2,24,0)</f>
        <v>400/630</v>
      </c>
      <c r="E34" s="38"/>
    </row>
    <row r="35" spans="1:5" ht="15.75">
      <c r="A35" s="32"/>
      <c r="B35" s="39" t="s">
        <v>23</v>
      </c>
      <c r="C35" s="40"/>
      <c r="D35" s="41">
        <f>VLOOKUP($D$12,TABLA2,25,0)</f>
        <v>10</v>
      </c>
      <c r="E35" s="41"/>
    </row>
    <row r="36" spans="1:5" ht="15.75">
      <c r="A36" s="32"/>
      <c r="B36" s="37" t="s">
        <v>24</v>
      </c>
      <c r="C36" s="37"/>
      <c r="D36" s="38">
        <f>VLOOKUP($D$12,TABLA2,26,0)</f>
        <v>16</v>
      </c>
      <c r="E36" s="38"/>
    </row>
    <row r="37" spans="1:5" ht="15.75">
      <c r="A37" s="32"/>
      <c r="B37" s="39" t="s">
        <v>101</v>
      </c>
      <c r="C37" s="40"/>
      <c r="D37" s="41" t="str">
        <f>VLOOKUP($D$12,TABLA2,27,0)</f>
        <v>E3 (1.000 Operaciones)</v>
      </c>
      <c r="E37" s="41"/>
    </row>
    <row r="38" spans="1:5" ht="15.75">
      <c r="A38" s="32"/>
      <c r="B38" s="37" t="s">
        <v>25</v>
      </c>
      <c r="C38" s="37"/>
      <c r="D38" s="38">
        <f>VLOOKUP($D$12,TABLA2,28,0)</f>
        <v>31.5</v>
      </c>
      <c r="E38" s="38"/>
    </row>
    <row r="39" spans="1:5" ht="15.75">
      <c r="A39" s="32"/>
      <c r="B39" s="39" t="s">
        <v>26</v>
      </c>
      <c r="C39" s="40"/>
      <c r="D39" s="41" t="str">
        <f>VLOOKUP($D$12,TABLA2,29,0)</f>
        <v>SF6 ó Resina</v>
      </c>
      <c r="E39" s="41"/>
    </row>
    <row r="40" spans="1:5" ht="15.75">
      <c r="A40" s="32"/>
      <c r="B40" s="37" t="s">
        <v>56</v>
      </c>
      <c r="C40" s="37"/>
      <c r="D40" s="38" t="str">
        <f>VLOOKUP($D$12,TABLA2,30,0)</f>
        <v>Inf. Fabricante</v>
      </c>
      <c r="E40" s="38"/>
    </row>
    <row r="41" spans="1:5" ht="15.75">
      <c r="A41" s="32"/>
      <c r="B41" s="39" t="s">
        <v>37</v>
      </c>
      <c r="C41" s="40"/>
      <c r="D41" s="41" t="str">
        <f>VLOOKUP($D$12,TABLA2,31,0)</f>
        <v>Sí</v>
      </c>
      <c r="E41" s="41"/>
    </row>
    <row r="42" spans="1:5" ht="15.75">
      <c r="A42" s="32"/>
      <c r="B42" s="37" t="s">
        <v>49</v>
      </c>
      <c r="C42" s="37"/>
      <c r="D42" s="38" t="str">
        <f>VLOOKUP($D$12,TABLA2,32,0)</f>
        <v>24 Vdc</v>
      </c>
      <c r="E42" s="38"/>
    </row>
    <row r="43" spans="1:5" ht="15.75">
      <c r="A43" s="32"/>
      <c r="B43" s="39" t="s">
        <v>38</v>
      </c>
      <c r="C43" s="40"/>
      <c r="D43" s="41" t="str">
        <f>VLOOKUP($D$12,TABLA2,33,0)</f>
        <v>Alternativa 1 ó 2 (ver punto 3.4)</v>
      </c>
      <c r="E43" s="41"/>
    </row>
    <row r="44" spans="1:5" ht="15.75">
      <c r="A44" s="32"/>
      <c r="B44" s="37" t="s">
        <v>89</v>
      </c>
      <c r="C44" s="37"/>
      <c r="D44" s="38" t="str">
        <f>VLOOKUP($D$12,TABLA2,34,0)</f>
        <v>Trifásica con acoplamiento mecánico</v>
      </c>
      <c r="E44" s="38"/>
    </row>
    <row r="45" spans="1:5" ht="15.75">
      <c r="A45" s="32"/>
      <c r="B45" s="39" t="s">
        <v>28</v>
      </c>
      <c r="C45" s="40"/>
      <c r="D45" s="41" t="str">
        <f>VLOOKUP($D$12,TABLA2,35,0)</f>
        <v>Sí para SF6</v>
      </c>
      <c r="E45" s="41"/>
    </row>
    <row r="46" spans="1:5" ht="15.75">
      <c r="A46" s="32"/>
      <c r="B46" s="37" t="s">
        <v>27</v>
      </c>
      <c r="C46" s="37"/>
      <c r="D46" s="38" t="str">
        <f>VLOOKUP($D$12,TABLA2,36,0)</f>
        <v>Sí</v>
      </c>
      <c r="E46" s="38"/>
    </row>
    <row r="47" spans="1:5" ht="31.5">
      <c r="A47" s="32"/>
      <c r="B47" s="39" t="s">
        <v>90</v>
      </c>
      <c r="C47" s="40"/>
      <c r="D47" s="41" t="str">
        <f>VLOOKUP($D$12,TABLA2,37,0)</f>
        <v xml:space="preserve">Acero inoxidable o fundición de aluminio </v>
      </c>
      <c r="E47" s="41"/>
    </row>
    <row r="48" spans="1:5" ht="15.75">
      <c r="A48" s="32"/>
      <c r="B48" s="37" t="s">
        <v>30</v>
      </c>
      <c r="C48" s="37"/>
      <c r="D48" s="38" t="str">
        <f>VLOOKUP($D$12,TABLA2,38,0)</f>
        <v>Goma silicona ó resina cicloalifatica</v>
      </c>
      <c r="E48" s="38"/>
    </row>
    <row r="49" spans="1:5" ht="15.75">
      <c r="A49" s="32"/>
      <c r="B49" s="39" t="s">
        <v>31</v>
      </c>
      <c r="C49" s="40"/>
      <c r="D49" s="41">
        <f>VLOOKUP($D$12,TABLA2,39,0)</f>
        <v>600</v>
      </c>
      <c r="E49" s="41"/>
    </row>
    <row r="50" spans="1:5" ht="15.75">
      <c r="A50" s="32"/>
      <c r="B50" s="37" t="s">
        <v>32</v>
      </c>
      <c r="C50" s="37"/>
      <c r="D50" s="38">
        <f>VLOOKUP($D$12,TABLA2,40,0)</f>
        <v>250</v>
      </c>
      <c r="E50" s="38"/>
    </row>
    <row r="51" spans="1:5" ht="15.75">
      <c r="A51" s="32"/>
      <c r="B51" s="39" t="s">
        <v>29</v>
      </c>
      <c r="C51" s="40"/>
      <c r="D51" s="41" t="str">
        <f>VLOOKUP($D$12,TABLA2,41,0)</f>
        <v>Acero carbono galvanizado</v>
      </c>
      <c r="E51" s="41"/>
    </row>
    <row r="52" spans="1:5" ht="31.5">
      <c r="A52" s="32"/>
      <c r="B52" s="37" t="s">
        <v>33</v>
      </c>
      <c r="C52" s="37"/>
      <c r="D52" s="38" t="str">
        <f>VLOOKUP($D$12,TABLA2,42,0)</f>
        <v>Cilindro M16x60, placas Nema 2 o Nema 4</v>
      </c>
      <c r="E52" s="38"/>
    </row>
    <row r="53" spans="1:5" ht="15.75">
      <c r="A53" s="32"/>
      <c r="B53" s="39" t="s">
        <v>34</v>
      </c>
      <c r="C53" s="40"/>
      <c r="D53" s="41" t="str">
        <f>VLOOKUP($D$12,TABLA2,43,0)</f>
        <v>Sí</v>
      </c>
      <c r="E53" s="41"/>
    </row>
    <row r="54" spans="1:5" ht="31.5">
      <c r="A54" s="32"/>
      <c r="B54" s="37" t="s">
        <v>35</v>
      </c>
      <c r="C54" s="37"/>
      <c r="D54" s="38" t="str">
        <f>VLOOKUP($D$12,TABLA2,44,0)</f>
        <v xml:space="preserve"> Abierto (Letra A y color verde) Cerrado (Letra C y color rojo)</v>
      </c>
      <c r="E54" s="38"/>
    </row>
    <row r="55" spans="1:5" ht="15.75">
      <c r="A55" s="32"/>
      <c r="B55" s="39" t="s">
        <v>36</v>
      </c>
      <c r="C55" s="40"/>
      <c r="D55" s="41" t="str">
        <f>VLOOKUP($D$12,TABLA2,45,0)</f>
        <v>Sí</v>
      </c>
      <c r="E55" s="41"/>
    </row>
    <row r="56" spans="1:5" ht="15.75">
      <c r="A56" s="32"/>
      <c r="B56" s="37" t="s">
        <v>102</v>
      </c>
      <c r="C56" s="37"/>
      <c r="D56" s="38" t="str">
        <f>VLOOKUP($D$12,TABLA2,46,0)</f>
        <v>Sí</v>
      </c>
      <c r="E56" s="38"/>
    </row>
    <row r="57" spans="1:5" ht="15.75">
      <c r="A57" s="56"/>
      <c r="B57" s="57" t="s">
        <v>103</v>
      </c>
      <c r="C57" s="58"/>
      <c r="D57" s="59" t="str">
        <f>VLOOKUP($D$12,TABLA2,47,0)</f>
        <v>IP 54</v>
      </c>
      <c r="E57" s="59"/>
    </row>
    <row r="58" spans="1:5" ht="15.75">
      <c r="A58" s="32"/>
      <c r="B58" s="37" t="s">
        <v>104</v>
      </c>
      <c r="C58" s="37"/>
      <c r="D58" s="38" t="str">
        <f>VLOOKUP($D$12,TABLA2,48,0)</f>
        <v>10 metros</v>
      </c>
      <c r="E58" s="38"/>
    </row>
    <row r="59" spans="1:5" ht="15.75">
      <c r="B59" s="39" t="s">
        <v>61</v>
      </c>
      <c r="C59" s="40"/>
      <c r="D59" s="41" t="str">
        <f>VLOOKUP($D$12,TABLA2,49,0)</f>
        <v>TV1 y TV7</v>
      </c>
      <c r="E59" s="41"/>
    </row>
    <row r="60" spans="1:5" ht="15.75">
      <c r="B60" s="37" t="s">
        <v>116</v>
      </c>
      <c r="C60" s="37"/>
      <c r="D60" s="38" t="str">
        <f>VLOOKUP($D$12,TABLA2,50,0)</f>
        <v>10 kV y 20 kV/230 V</v>
      </c>
      <c r="E60" s="38"/>
    </row>
    <row r="61" spans="1:5" ht="15.75">
      <c r="B61" s="39" t="s">
        <v>67</v>
      </c>
      <c r="C61" s="40"/>
      <c r="D61" s="41">
        <f>VLOOKUP($D$12,TABLA2,51,0)</f>
        <v>24</v>
      </c>
      <c r="E61" s="41"/>
    </row>
    <row r="62" spans="1:5" ht="15.75">
      <c r="B62" s="37" t="s">
        <v>62</v>
      </c>
      <c r="C62" s="37"/>
      <c r="D62" s="38">
        <f>VLOOKUP($D$12,TABLA2,52,0)</f>
        <v>250</v>
      </c>
      <c r="E62" s="38"/>
    </row>
    <row r="63" spans="1:5">
      <c r="B63" t="s">
        <v>63</v>
      </c>
      <c r="D63" s="46">
        <f>VLOOKUP($D$12,TABLA2,53,0)</f>
        <v>3</v>
      </c>
    </row>
    <row r="64" spans="1:5" ht="15.75">
      <c r="B64" s="37" t="s">
        <v>64</v>
      </c>
      <c r="C64" s="37"/>
      <c r="D64" s="38" t="str">
        <f>VLOOKUP($D$12,TABLA2,54,0)</f>
        <v>-25/40</v>
      </c>
      <c r="E64" s="38"/>
    </row>
    <row r="65" spans="2:5">
      <c r="B65" t="s">
        <v>66</v>
      </c>
      <c r="D65" s="46">
        <f>VLOOKUP($D$12,TABLA2,55,0)</f>
        <v>224</v>
      </c>
    </row>
    <row r="66" spans="2:5" ht="15.75">
      <c r="B66" s="37" t="s">
        <v>65</v>
      </c>
      <c r="C66" s="37"/>
      <c r="D66" s="38">
        <f>VLOOKUP($D$12,TABLA2,56,0)</f>
        <v>21</v>
      </c>
      <c r="E66" s="38"/>
    </row>
    <row r="67" spans="2:5" ht="15.75">
      <c r="B67" s="37" t="s">
        <v>94</v>
      </c>
      <c r="C67" s="37"/>
      <c r="D67" s="38" t="str">
        <f>VLOOKUP($D$12,TABLA2,57,0)</f>
        <v>M10 x 20mm.</v>
      </c>
    </row>
    <row r="68" spans="2:5" ht="15.75">
      <c r="B68" s="37" t="s">
        <v>82</v>
      </c>
      <c r="C68" s="37"/>
      <c r="D68" s="38" t="str">
        <f>VLOOKUP($D$12,TABLA2,58,0)</f>
        <v>IP 44</v>
      </c>
      <c r="E68" s="38"/>
    </row>
    <row r="69" spans="2:5">
      <c r="B69" t="s">
        <v>105</v>
      </c>
      <c r="D69" s="46" t="str">
        <f>VLOOKUP($D$12,TABLA2,59,0)</f>
        <v>2 años</v>
      </c>
    </row>
  </sheetData>
  <mergeCells count="4">
    <mergeCell ref="C2:D2"/>
    <mergeCell ref="B3:D3"/>
    <mergeCell ref="B5:D5"/>
    <mergeCell ref="B7:D7"/>
  </mergeCells>
  <conditionalFormatting sqref="D13 C12:D12 C14:D57 B58:D60 E3:E60 B11:B57 D11:E11 B10:E10 B61:E61">
    <cfRule type="expression" dxfId="35" priority="39" stopIfTrue="1">
      <formula>"($P$7=0)"</formula>
    </cfRule>
    <cfRule type="expression" dxfId="34" priority="40" stopIfTrue="1">
      <formula>(AND(MOD(ROW(),2)=1,#REF!=1))</formula>
    </cfRule>
  </conditionalFormatting>
  <conditionalFormatting sqref="B60:D60 D61">
    <cfRule type="expression" dxfId="33" priority="37" stopIfTrue="1">
      <formula>"($P$7=0)"</formula>
    </cfRule>
    <cfRule type="expression" dxfId="32" priority="38" stopIfTrue="1">
      <formula>(AND(MOD(ROW(),2)=1,#REF!=1))</formula>
    </cfRule>
  </conditionalFormatting>
  <conditionalFormatting sqref="D9:D11">
    <cfRule type="expression" dxfId="31" priority="35" stopIfTrue="1">
      <formula>"($P$7=0)"</formula>
    </cfRule>
    <cfRule type="expression" dxfId="30" priority="36" stopIfTrue="1">
      <formula>(AND(MOD(ROW(),2)=1,#REF!=1))</formula>
    </cfRule>
  </conditionalFormatting>
  <conditionalFormatting sqref="E60">
    <cfRule type="expression" dxfId="29" priority="33" stopIfTrue="1">
      <formula>"($P$7=0)"</formula>
    </cfRule>
    <cfRule type="expression" dxfId="28" priority="34" stopIfTrue="1">
      <formula>(AND(MOD(ROW(),2)=1,#REF!=1))</formula>
    </cfRule>
  </conditionalFormatting>
  <conditionalFormatting sqref="B62:E62">
    <cfRule type="expression" dxfId="27" priority="27" stopIfTrue="1">
      <formula>"($P$7=0)"</formula>
    </cfRule>
    <cfRule type="expression" dxfId="26" priority="28" stopIfTrue="1">
      <formula>(AND(MOD(ROW(),2)=1,#REF!=1))</formula>
    </cfRule>
  </conditionalFormatting>
  <conditionalFormatting sqref="B62:D62">
    <cfRule type="expression" dxfId="25" priority="25" stopIfTrue="1">
      <formula>"($P$7=0)"</formula>
    </cfRule>
    <cfRule type="expression" dxfId="24" priority="26" stopIfTrue="1">
      <formula>(AND(MOD(ROW(),2)=1,#REF!=1))</formula>
    </cfRule>
  </conditionalFormatting>
  <conditionalFormatting sqref="E62">
    <cfRule type="expression" dxfId="23" priority="23" stopIfTrue="1">
      <formula>"($P$7=0)"</formula>
    </cfRule>
    <cfRule type="expression" dxfId="22" priority="24" stopIfTrue="1">
      <formula>(AND(MOD(ROW(),2)=1,#REF!=1))</formula>
    </cfRule>
  </conditionalFormatting>
  <conditionalFormatting sqref="B64:E64">
    <cfRule type="expression" dxfId="21" priority="21" stopIfTrue="1">
      <formula>"($P$7=0)"</formula>
    </cfRule>
    <cfRule type="expression" dxfId="20" priority="22" stopIfTrue="1">
      <formula>(AND(MOD(ROW(),2)=1,#REF!=1))</formula>
    </cfRule>
  </conditionalFormatting>
  <conditionalFormatting sqref="B64:D64">
    <cfRule type="expression" dxfId="19" priority="19" stopIfTrue="1">
      <formula>"($P$7=0)"</formula>
    </cfRule>
    <cfRule type="expression" dxfId="18" priority="20" stopIfTrue="1">
      <formula>(AND(MOD(ROW(),2)=1,#REF!=1))</formula>
    </cfRule>
  </conditionalFormatting>
  <conditionalFormatting sqref="E64">
    <cfRule type="expression" dxfId="17" priority="17" stopIfTrue="1">
      <formula>"($P$7=0)"</formula>
    </cfRule>
    <cfRule type="expression" dxfId="16" priority="18" stopIfTrue="1">
      <formula>(AND(MOD(ROW(),2)=1,#REF!=1))</formula>
    </cfRule>
  </conditionalFormatting>
  <conditionalFormatting sqref="B66:E66">
    <cfRule type="expression" dxfId="15" priority="15" stopIfTrue="1">
      <formula>"($P$7=0)"</formula>
    </cfRule>
    <cfRule type="expression" dxfId="14" priority="16" stopIfTrue="1">
      <formula>(AND(MOD(ROW(),2)=1,#REF!=1))</formula>
    </cfRule>
  </conditionalFormatting>
  <conditionalFormatting sqref="B66:D66">
    <cfRule type="expression" dxfId="13" priority="13" stopIfTrue="1">
      <formula>"($P$7=0)"</formula>
    </cfRule>
    <cfRule type="expression" dxfId="12" priority="14" stopIfTrue="1">
      <formula>(AND(MOD(ROW(),2)=1,#REF!=1))</formula>
    </cfRule>
  </conditionalFormatting>
  <conditionalFormatting sqref="E66">
    <cfRule type="expression" dxfId="11" priority="11" stopIfTrue="1">
      <formula>"($P$7=0)"</formula>
    </cfRule>
    <cfRule type="expression" dxfId="10" priority="12" stopIfTrue="1">
      <formula>(AND(MOD(ROW(),2)=1,#REF!=1))</formula>
    </cfRule>
  </conditionalFormatting>
  <conditionalFormatting sqref="B68:E68">
    <cfRule type="expression" dxfId="9" priority="9" stopIfTrue="1">
      <formula>"($P$7=0)"</formula>
    </cfRule>
    <cfRule type="expression" dxfId="8" priority="10" stopIfTrue="1">
      <formula>(AND(MOD(ROW(),2)=1,#REF!=1))</formula>
    </cfRule>
  </conditionalFormatting>
  <conditionalFormatting sqref="B68:D68">
    <cfRule type="expression" dxfId="7" priority="7" stopIfTrue="1">
      <formula>"($P$7=0)"</formula>
    </cfRule>
    <cfRule type="expression" dxfId="6" priority="8" stopIfTrue="1">
      <formula>(AND(MOD(ROW(),2)=1,#REF!=1))</formula>
    </cfRule>
  </conditionalFormatting>
  <conditionalFormatting sqref="E68">
    <cfRule type="expression" dxfId="5" priority="5" stopIfTrue="1">
      <formula>"($P$7=0)"</formula>
    </cfRule>
    <cfRule type="expression" dxfId="4" priority="6" stopIfTrue="1">
      <formula>(AND(MOD(ROW(),2)=1,#REF!=1))</formula>
    </cfRule>
  </conditionalFormatting>
  <conditionalFormatting sqref="B67:D67">
    <cfRule type="expression" dxfId="3" priority="3" stopIfTrue="1">
      <formula>"($P$7=0)"</formula>
    </cfRule>
    <cfRule type="expression" dxfId="2" priority="4" stopIfTrue="1">
      <formula>(AND(MOD(ROW(),2)=1,#REF!=1))</formula>
    </cfRule>
  </conditionalFormatting>
  <conditionalFormatting sqref="B67:D67">
    <cfRule type="expression" dxfId="1" priority="1" stopIfTrue="1">
      <formula>"($P$7=0)"</formula>
    </cfRule>
    <cfRule type="expression" dxfId="0" priority="2" stopIfTrue="1">
      <formula>(AND(MOD(ROW(),2)=1,#REF!=1))</formula>
    </cfRule>
  </conditionalFormatting>
  <dataValidations count="1">
    <dataValidation type="list" allowBlank="1" showErrorMessage="1" prompt="Seleccionar Type Code" sqref="D12">
      <formula1>Codigo.General</formula1>
    </dataValidation>
  </dataValidations>
  <printOptions headings="1"/>
  <pageMargins left="0.7" right="0.7" top="0.75" bottom="0.75" header="0.3" footer="0.3"/>
  <pageSetup paperSize="9" scale="55" orientation="portrait" r:id="rId1"/>
  <headerFooter>
    <oddHeader>&amp;LGST002 &amp;CPower Transformers&amp;RData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3"/>
  <sheetViews>
    <sheetView view="pageBreakPreview" zoomScaleNormal="85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9" sqref="A9"/>
    </sheetView>
  </sheetViews>
  <sheetFormatPr baseColWidth="10" defaultColWidth="0" defaultRowHeight="15" zeroHeight="1"/>
  <cols>
    <col min="1" max="1" width="27.5703125" style="10" customWidth="1"/>
    <col min="2" max="2" width="16.7109375" style="1" customWidth="1"/>
    <col min="3" max="3" width="15" style="1" bestFit="1" customWidth="1"/>
    <col min="4" max="4" width="15" style="1" customWidth="1"/>
    <col min="5" max="5" width="23.42578125" style="1" customWidth="1"/>
    <col min="6" max="6" width="10.85546875" style="1" customWidth="1"/>
    <col min="7" max="7" width="12.85546875" style="1" customWidth="1"/>
    <col min="8" max="8" width="12.5703125" style="1" customWidth="1"/>
    <col min="9" max="9" width="11.5703125" style="1" customWidth="1"/>
    <col min="10" max="12" width="14.140625" style="1" customWidth="1"/>
    <col min="13" max="13" width="20.28515625" style="1" bestFit="1" customWidth="1"/>
    <col min="14" max="14" width="18" style="1" customWidth="1"/>
    <col min="15" max="17" width="15.42578125" style="1" customWidth="1"/>
    <col min="18" max="18" width="21.42578125" style="1" customWidth="1"/>
    <col min="19" max="19" width="13.28515625" style="1" customWidth="1"/>
    <col min="20" max="23" width="15.42578125" style="1" customWidth="1"/>
    <col min="24" max="24" width="18.42578125" style="1" customWidth="1"/>
    <col min="25" max="25" width="15.42578125" style="13" customWidth="1"/>
    <col min="26" max="30" width="15.42578125" style="1" customWidth="1"/>
    <col min="31" max="32" width="15.42578125" style="13" customWidth="1"/>
    <col min="33" max="38" width="15.42578125" style="1" customWidth="1"/>
    <col min="39" max="39" width="22" style="1" customWidth="1"/>
    <col min="40" max="40" width="15.42578125" style="1" customWidth="1"/>
    <col min="41" max="41" width="30" style="1" customWidth="1"/>
    <col min="42" max="48" width="15.42578125" style="1" customWidth="1"/>
    <col min="49" max="50" width="21.85546875" style="1" customWidth="1"/>
    <col min="51" max="51" width="21" style="1" customWidth="1"/>
    <col min="52" max="54" width="15.42578125" style="1" customWidth="1"/>
    <col min="55" max="59" width="15.42578125" style="10" customWidth="1"/>
    <col min="60" max="65" width="0" hidden="1" customWidth="1"/>
    <col min="66" max="16384" width="15.42578125" style="10" hidden="1"/>
  </cols>
  <sheetData>
    <row r="1" spans="1:65" s="9" customFormat="1" ht="57" customHeight="1">
      <c r="A1" s="62" t="s">
        <v>97</v>
      </c>
      <c r="B1" s="62" t="s">
        <v>92</v>
      </c>
      <c r="C1" s="62" t="s">
        <v>93</v>
      </c>
      <c r="D1" s="62" t="s">
        <v>98</v>
      </c>
      <c r="E1" s="62" t="s">
        <v>43</v>
      </c>
      <c r="F1" s="62" t="s">
        <v>9</v>
      </c>
      <c r="G1" s="62" t="s">
        <v>10</v>
      </c>
      <c r="H1" s="62" t="s">
        <v>11</v>
      </c>
      <c r="I1" s="62" t="s">
        <v>99</v>
      </c>
      <c r="J1" s="62" t="s">
        <v>100</v>
      </c>
      <c r="K1" s="62" t="s">
        <v>85</v>
      </c>
      <c r="L1" s="62" t="s">
        <v>81</v>
      </c>
      <c r="M1" s="62" t="s">
        <v>12</v>
      </c>
      <c r="N1" s="62" t="s">
        <v>13</v>
      </c>
      <c r="O1" s="62" t="s">
        <v>14</v>
      </c>
      <c r="P1" s="62" t="s">
        <v>15</v>
      </c>
      <c r="Q1" s="62" t="s">
        <v>16</v>
      </c>
      <c r="R1" s="62" t="s">
        <v>17</v>
      </c>
      <c r="S1" s="62" t="s">
        <v>18</v>
      </c>
      <c r="T1" s="62" t="s">
        <v>19</v>
      </c>
      <c r="U1" s="62" t="s">
        <v>46</v>
      </c>
      <c r="V1" s="62" t="s">
        <v>20</v>
      </c>
      <c r="W1" s="62" t="s">
        <v>21</v>
      </c>
      <c r="X1" s="62" t="s">
        <v>22</v>
      </c>
      <c r="Y1" s="62" t="s">
        <v>23</v>
      </c>
      <c r="Z1" s="62" t="s">
        <v>24</v>
      </c>
      <c r="AA1" s="62" t="s">
        <v>101</v>
      </c>
      <c r="AB1" s="62" t="s">
        <v>107</v>
      </c>
      <c r="AC1" s="62" t="s">
        <v>26</v>
      </c>
      <c r="AD1" s="62" t="s">
        <v>56</v>
      </c>
      <c r="AE1" s="62" t="s">
        <v>37</v>
      </c>
      <c r="AF1" s="62" t="s">
        <v>49</v>
      </c>
      <c r="AG1" s="62" t="s">
        <v>38</v>
      </c>
      <c r="AH1" s="62" t="s">
        <v>89</v>
      </c>
      <c r="AI1" s="62" t="s">
        <v>28</v>
      </c>
      <c r="AJ1" s="62" t="s">
        <v>27</v>
      </c>
      <c r="AK1" s="62" t="s">
        <v>90</v>
      </c>
      <c r="AL1" s="62" t="s">
        <v>30</v>
      </c>
      <c r="AM1" s="62" t="s">
        <v>31</v>
      </c>
      <c r="AN1" s="62" t="s">
        <v>32</v>
      </c>
      <c r="AO1" s="62" t="s">
        <v>29</v>
      </c>
      <c r="AP1" s="62" t="s">
        <v>33</v>
      </c>
      <c r="AQ1" s="62" t="s">
        <v>34</v>
      </c>
      <c r="AR1" s="62" t="s">
        <v>35</v>
      </c>
      <c r="AS1" s="62" t="s">
        <v>36</v>
      </c>
      <c r="AT1" s="62" t="s">
        <v>102</v>
      </c>
      <c r="AU1" s="62" t="s">
        <v>103</v>
      </c>
      <c r="AV1" s="62" t="s">
        <v>104</v>
      </c>
      <c r="AW1" s="62" t="s">
        <v>61</v>
      </c>
      <c r="AX1" s="62" t="s">
        <v>68</v>
      </c>
      <c r="AY1" s="62" t="s">
        <v>67</v>
      </c>
      <c r="AZ1" s="62" t="s">
        <v>62</v>
      </c>
      <c r="BA1" s="62" t="s">
        <v>63</v>
      </c>
      <c r="BB1" s="62" t="s">
        <v>64</v>
      </c>
      <c r="BC1" s="62" t="s">
        <v>66</v>
      </c>
      <c r="BD1" s="62" t="s">
        <v>65</v>
      </c>
      <c r="BE1" s="62" t="s">
        <v>71</v>
      </c>
      <c r="BF1" s="62" t="s">
        <v>82</v>
      </c>
      <c r="BG1" s="62" t="s">
        <v>105</v>
      </c>
      <c r="BH1"/>
      <c r="BI1"/>
      <c r="BJ1"/>
      <c r="BK1"/>
      <c r="BL1"/>
      <c r="BM1"/>
    </row>
    <row r="2" spans="1:65" s="60" customFormat="1" ht="18" customHeight="1">
      <c r="A2" s="63" t="s">
        <v>131</v>
      </c>
      <c r="B2" s="63" t="s">
        <v>5</v>
      </c>
      <c r="C2" s="63" t="s">
        <v>2</v>
      </c>
      <c r="D2" s="63" t="s">
        <v>117</v>
      </c>
      <c r="E2" s="63" t="s">
        <v>44</v>
      </c>
      <c r="F2" s="63" t="s">
        <v>0</v>
      </c>
      <c r="G2" s="63" t="s">
        <v>39</v>
      </c>
      <c r="H2" s="63" t="s">
        <v>0</v>
      </c>
      <c r="I2" s="64" t="s">
        <v>41</v>
      </c>
      <c r="J2" s="65">
        <v>1</v>
      </c>
      <c r="K2" s="66" t="s">
        <v>88</v>
      </c>
      <c r="L2" s="63">
        <v>1000</v>
      </c>
      <c r="M2" s="63">
        <v>24</v>
      </c>
      <c r="N2" s="63">
        <v>125</v>
      </c>
      <c r="O2" s="63">
        <v>50</v>
      </c>
      <c r="P2" s="63">
        <v>50</v>
      </c>
      <c r="Q2" s="63" t="s">
        <v>80</v>
      </c>
      <c r="R2" s="63">
        <v>12.5</v>
      </c>
      <c r="S2" s="63">
        <v>31.5</v>
      </c>
      <c r="T2" s="63">
        <v>1</v>
      </c>
      <c r="U2" s="63">
        <v>1000</v>
      </c>
      <c r="V2" s="63" t="s">
        <v>47</v>
      </c>
      <c r="W2" s="63" t="s">
        <v>45</v>
      </c>
      <c r="X2" s="63" t="s">
        <v>45</v>
      </c>
      <c r="Y2" s="63">
        <v>10</v>
      </c>
      <c r="Z2" s="63">
        <v>16</v>
      </c>
      <c r="AA2" s="63" t="s">
        <v>48</v>
      </c>
      <c r="AB2" s="63">
        <v>31.5</v>
      </c>
      <c r="AC2" s="63" t="s">
        <v>53</v>
      </c>
      <c r="AD2" s="63" t="s">
        <v>57</v>
      </c>
      <c r="AE2" s="63" t="s">
        <v>0</v>
      </c>
      <c r="AF2" s="63" t="s">
        <v>50</v>
      </c>
      <c r="AG2" s="63" t="s">
        <v>54</v>
      </c>
      <c r="AH2" s="63" t="s">
        <v>108</v>
      </c>
      <c r="AI2" s="63" t="s">
        <v>58</v>
      </c>
      <c r="AJ2" s="63" t="s">
        <v>0</v>
      </c>
      <c r="AK2" s="63" t="s">
        <v>109</v>
      </c>
      <c r="AL2" s="63" t="s">
        <v>55</v>
      </c>
      <c r="AM2" s="64">
        <v>600</v>
      </c>
      <c r="AN2" s="63">
        <v>250</v>
      </c>
      <c r="AO2" s="63" t="s">
        <v>59</v>
      </c>
      <c r="AP2" s="63" t="s">
        <v>60</v>
      </c>
      <c r="AQ2" s="63" t="s">
        <v>0</v>
      </c>
      <c r="AR2" s="63" t="s">
        <v>110</v>
      </c>
      <c r="AS2" s="63" t="s">
        <v>0</v>
      </c>
      <c r="AT2" s="63" t="s">
        <v>0</v>
      </c>
      <c r="AU2" s="63" t="s">
        <v>47</v>
      </c>
      <c r="AV2" s="63" t="s">
        <v>84</v>
      </c>
      <c r="AW2" s="63" t="s">
        <v>118</v>
      </c>
      <c r="AX2" s="63" t="s">
        <v>121</v>
      </c>
      <c r="AY2" s="63">
        <v>24</v>
      </c>
      <c r="AZ2" s="63">
        <v>250</v>
      </c>
      <c r="BA2" s="63">
        <v>3</v>
      </c>
      <c r="BB2" s="63" t="s">
        <v>69</v>
      </c>
      <c r="BC2" s="63">
        <v>224</v>
      </c>
      <c r="BD2" s="63">
        <v>21</v>
      </c>
      <c r="BE2" s="63" t="s">
        <v>70</v>
      </c>
      <c r="BF2" s="63" t="s">
        <v>83</v>
      </c>
      <c r="BG2" s="63" t="s">
        <v>91</v>
      </c>
      <c r="BH2"/>
      <c r="BI2"/>
      <c r="BJ2"/>
      <c r="BK2"/>
      <c r="BL2"/>
      <c r="BM2"/>
    </row>
    <row r="3" spans="1:65" s="60" customFormat="1" ht="18" customHeight="1">
      <c r="A3" s="63" t="s">
        <v>130</v>
      </c>
      <c r="B3" s="63" t="s">
        <v>5</v>
      </c>
      <c r="C3" s="63" t="s">
        <v>7</v>
      </c>
      <c r="D3" s="63" t="s">
        <v>122</v>
      </c>
      <c r="E3" s="63" t="s">
        <v>44</v>
      </c>
      <c r="F3" s="63" t="s">
        <v>0</v>
      </c>
      <c r="G3" s="63" t="s">
        <v>39</v>
      </c>
      <c r="H3" s="63" t="s">
        <v>0</v>
      </c>
      <c r="I3" s="64" t="s">
        <v>41</v>
      </c>
      <c r="J3" s="65">
        <v>1</v>
      </c>
      <c r="K3" s="66" t="s">
        <v>87</v>
      </c>
      <c r="L3" s="63">
        <v>1000</v>
      </c>
      <c r="M3" s="63">
        <v>24</v>
      </c>
      <c r="N3" s="63">
        <v>125</v>
      </c>
      <c r="O3" s="63">
        <v>50</v>
      </c>
      <c r="P3" s="63">
        <v>60</v>
      </c>
      <c r="Q3" s="63" t="s">
        <v>80</v>
      </c>
      <c r="R3" s="63">
        <v>12.5</v>
      </c>
      <c r="S3" s="63">
        <v>31.5</v>
      </c>
      <c r="T3" s="63">
        <v>1</v>
      </c>
      <c r="U3" s="63">
        <v>1000</v>
      </c>
      <c r="V3" s="63" t="s">
        <v>47</v>
      </c>
      <c r="W3" s="63" t="s">
        <v>45</v>
      </c>
      <c r="X3" s="63" t="s">
        <v>45</v>
      </c>
      <c r="Y3" s="63">
        <v>10</v>
      </c>
      <c r="Z3" s="63">
        <v>16</v>
      </c>
      <c r="AA3" s="63" t="s">
        <v>48</v>
      </c>
      <c r="AB3" s="63">
        <v>31.5</v>
      </c>
      <c r="AC3" s="63" t="s">
        <v>53</v>
      </c>
      <c r="AD3" s="63" t="s">
        <v>57</v>
      </c>
      <c r="AE3" s="63" t="s">
        <v>0</v>
      </c>
      <c r="AF3" s="63" t="s">
        <v>50</v>
      </c>
      <c r="AG3" s="63" t="s">
        <v>54</v>
      </c>
      <c r="AH3" s="63" t="s">
        <v>108</v>
      </c>
      <c r="AI3" s="63" t="s">
        <v>58</v>
      </c>
      <c r="AJ3" s="63" t="s">
        <v>0</v>
      </c>
      <c r="AK3" s="63" t="s">
        <v>109</v>
      </c>
      <c r="AL3" s="63" t="s">
        <v>55</v>
      </c>
      <c r="AM3" s="64">
        <v>600</v>
      </c>
      <c r="AN3" s="63">
        <v>250</v>
      </c>
      <c r="AO3" s="63" t="s">
        <v>59</v>
      </c>
      <c r="AP3" s="64" t="s">
        <v>60</v>
      </c>
      <c r="AQ3" s="63" t="s">
        <v>0</v>
      </c>
      <c r="AR3" s="63" t="s">
        <v>111</v>
      </c>
      <c r="AS3" s="63" t="s">
        <v>0</v>
      </c>
      <c r="AT3" s="63" t="s">
        <v>0</v>
      </c>
      <c r="AU3" s="63" t="s">
        <v>47</v>
      </c>
      <c r="AV3" s="63" t="s">
        <v>84</v>
      </c>
      <c r="AW3" s="63" t="s">
        <v>119</v>
      </c>
      <c r="AX3" s="63" t="s">
        <v>120</v>
      </c>
      <c r="AY3" s="63">
        <v>17.5</v>
      </c>
      <c r="AZ3" s="63">
        <v>250</v>
      </c>
      <c r="BA3" s="63">
        <v>3</v>
      </c>
      <c r="BB3" s="63" t="s">
        <v>69</v>
      </c>
      <c r="BC3" s="63">
        <v>224</v>
      </c>
      <c r="BD3" s="63">
        <v>21</v>
      </c>
      <c r="BE3" s="63" t="s">
        <v>70</v>
      </c>
      <c r="BF3" s="63" t="s">
        <v>83</v>
      </c>
      <c r="BG3" s="63" t="s">
        <v>91</v>
      </c>
      <c r="BH3"/>
      <c r="BI3"/>
      <c r="BJ3"/>
      <c r="BK3"/>
      <c r="BL3"/>
      <c r="BM3"/>
    </row>
    <row r="4" spans="1:65" s="60" customFormat="1" ht="18" customHeight="1">
      <c r="A4" s="63" t="s">
        <v>112</v>
      </c>
      <c r="B4" s="63" t="s">
        <v>5</v>
      </c>
      <c r="C4" s="63" t="s">
        <v>7</v>
      </c>
      <c r="D4" s="63">
        <v>13.8</v>
      </c>
      <c r="E4" s="63" t="s">
        <v>44</v>
      </c>
      <c r="F4" s="63" t="s">
        <v>0</v>
      </c>
      <c r="G4" s="63" t="s">
        <v>39</v>
      </c>
      <c r="H4" s="63" t="s">
        <v>0</v>
      </c>
      <c r="I4" s="64" t="s">
        <v>41</v>
      </c>
      <c r="J4" s="65">
        <v>1</v>
      </c>
      <c r="K4" s="66" t="s">
        <v>86</v>
      </c>
      <c r="L4" s="63">
        <v>1000</v>
      </c>
      <c r="M4" s="63">
        <v>24</v>
      </c>
      <c r="N4" s="63">
        <v>125</v>
      </c>
      <c r="O4" s="63">
        <v>50</v>
      </c>
      <c r="P4" s="63">
        <v>60</v>
      </c>
      <c r="Q4" s="63" t="s">
        <v>80</v>
      </c>
      <c r="R4" s="63">
        <v>12.5</v>
      </c>
      <c r="S4" s="63">
        <v>31.5</v>
      </c>
      <c r="T4" s="63">
        <v>1</v>
      </c>
      <c r="U4" s="63">
        <v>1000</v>
      </c>
      <c r="V4" s="63" t="s">
        <v>47</v>
      </c>
      <c r="W4" s="63" t="s">
        <v>45</v>
      </c>
      <c r="X4" s="63" t="s">
        <v>45</v>
      </c>
      <c r="Y4" s="63">
        <v>10</v>
      </c>
      <c r="Z4" s="63">
        <v>16</v>
      </c>
      <c r="AA4" s="63" t="s">
        <v>48</v>
      </c>
      <c r="AB4" s="63">
        <v>31.5</v>
      </c>
      <c r="AC4" s="63" t="s">
        <v>53</v>
      </c>
      <c r="AD4" s="63" t="s">
        <v>57</v>
      </c>
      <c r="AE4" s="63" t="s">
        <v>0</v>
      </c>
      <c r="AF4" s="63" t="s">
        <v>50</v>
      </c>
      <c r="AG4" s="63" t="s">
        <v>54</v>
      </c>
      <c r="AH4" s="63" t="s">
        <v>108</v>
      </c>
      <c r="AI4" s="63" t="s">
        <v>58</v>
      </c>
      <c r="AJ4" s="63" t="s">
        <v>0</v>
      </c>
      <c r="AK4" s="63" t="s">
        <v>109</v>
      </c>
      <c r="AL4" s="63" t="s">
        <v>55</v>
      </c>
      <c r="AM4" s="64">
        <v>600</v>
      </c>
      <c r="AN4" s="63">
        <v>250</v>
      </c>
      <c r="AO4" s="63" t="s">
        <v>59</v>
      </c>
      <c r="AP4" s="64" t="s">
        <v>60</v>
      </c>
      <c r="AQ4" s="63" t="s">
        <v>0</v>
      </c>
      <c r="AR4" s="63" t="s">
        <v>111</v>
      </c>
      <c r="AS4" s="63" t="s">
        <v>0</v>
      </c>
      <c r="AT4" s="63" t="s">
        <v>0</v>
      </c>
      <c r="AU4" s="63" t="s">
        <v>47</v>
      </c>
      <c r="AV4" s="63" t="s">
        <v>84</v>
      </c>
      <c r="AW4" s="63" t="s">
        <v>72</v>
      </c>
      <c r="AX4" s="63" t="s">
        <v>73</v>
      </c>
      <c r="AY4" s="63">
        <v>17.5</v>
      </c>
      <c r="AZ4" s="63">
        <v>250</v>
      </c>
      <c r="BA4" s="63">
        <v>3</v>
      </c>
      <c r="BB4" s="63" t="s">
        <v>69</v>
      </c>
      <c r="BC4" s="63">
        <v>224</v>
      </c>
      <c r="BD4" s="63">
        <v>21</v>
      </c>
      <c r="BE4" s="63" t="s">
        <v>70</v>
      </c>
      <c r="BF4" s="63" t="s">
        <v>83</v>
      </c>
      <c r="BG4" s="63" t="s">
        <v>91</v>
      </c>
      <c r="BH4"/>
      <c r="BI4"/>
      <c r="BJ4"/>
      <c r="BK4"/>
      <c r="BL4"/>
      <c r="BM4"/>
    </row>
    <row r="5" spans="1:65" s="60" customFormat="1" ht="18" customHeight="1">
      <c r="A5" s="63" t="s">
        <v>132</v>
      </c>
      <c r="B5" s="63" t="s">
        <v>5</v>
      </c>
      <c r="C5" s="63" t="s">
        <v>3</v>
      </c>
      <c r="D5" s="63" t="s">
        <v>125</v>
      </c>
      <c r="E5" s="63" t="s">
        <v>44</v>
      </c>
      <c r="F5" s="63" t="s">
        <v>0</v>
      </c>
      <c r="G5" s="63" t="s">
        <v>40</v>
      </c>
      <c r="H5" s="63" t="s">
        <v>0</v>
      </c>
      <c r="I5" s="64" t="s">
        <v>41</v>
      </c>
      <c r="J5" s="65">
        <v>1</v>
      </c>
      <c r="K5" s="66" t="s">
        <v>86</v>
      </c>
      <c r="L5" s="63">
        <v>1000</v>
      </c>
      <c r="M5" s="63">
        <v>24</v>
      </c>
      <c r="N5" s="63">
        <v>125</v>
      </c>
      <c r="O5" s="63">
        <v>50</v>
      </c>
      <c r="P5" s="63">
        <v>60</v>
      </c>
      <c r="Q5" s="63" t="s">
        <v>80</v>
      </c>
      <c r="R5" s="63">
        <v>12.5</v>
      </c>
      <c r="S5" s="63">
        <v>31.5</v>
      </c>
      <c r="T5" s="63">
        <v>1</v>
      </c>
      <c r="U5" s="63">
        <v>1000</v>
      </c>
      <c r="V5" s="63" t="s">
        <v>47</v>
      </c>
      <c r="W5" s="63" t="s">
        <v>45</v>
      </c>
      <c r="X5" s="63" t="s">
        <v>45</v>
      </c>
      <c r="Y5" s="63">
        <v>10</v>
      </c>
      <c r="Z5" s="63">
        <v>16</v>
      </c>
      <c r="AA5" s="63" t="s">
        <v>48</v>
      </c>
      <c r="AB5" s="63">
        <v>31.5</v>
      </c>
      <c r="AC5" s="63" t="s">
        <v>53</v>
      </c>
      <c r="AD5" s="63" t="s">
        <v>57</v>
      </c>
      <c r="AE5" s="63" t="s">
        <v>0</v>
      </c>
      <c r="AF5" s="63" t="s">
        <v>50</v>
      </c>
      <c r="AG5" s="63" t="s">
        <v>54</v>
      </c>
      <c r="AH5" s="63" t="s">
        <v>108</v>
      </c>
      <c r="AI5" s="63" t="s">
        <v>58</v>
      </c>
      <c r="AJ5" s="63" t="s">
        <v>0</v>
      </c>
      <c r="AK5" s="63" t="s">
        <v>109</v>
      </c>
      <c r="AL5" s="63" t="s">
        <v>55</v>
      </c>
      <c r="AM5" s="64">
        <v>600</v>
      </c>
      <c r="AN5" s="63">
        <v>250</v>
      </c>
      <c r="AO5" s="63" t="s">
        <v>59</v>
      </c>
      <c r="AP5" s="64" t="s">
        <v>60</v>
      </c>
      <c r="AQ5" s="63" t="s">
        <v>0</v>
      </c>
      <c r="AR5" s="63" t="s">
        <v>110</v>
      </c>
      <c r="AS5" s="63" t="s">
        <v>0</v>
      </c>
      <c r="AT5" s="63" t="s">
        <v>0</v>
      </c>
      <c r="AU5" s="63" t="s">
        <v>47</v>
      </c>
      <c r="AV5" s="63" t="s">
        <v>84</v>
      </c>
      <c r="AW5" s="63" t="s">
        <v>123</v>
      </c>
      <c r="AX5" s="63" t="s">
        <v>124</v>
      </c>
      <c r="AY5" s="63">
        <v>24</v>
      </c>
      <c r="AZ5" s="63">
        <v>250</v>
      </c>
      <c r="BA5" s="63">
        <v>3</v>
      </c>
      <c r="BB5" s="63" t="s">
        <v>69</v>
      </c>
      <c r="BC5" s="63">
        <v>224</v>
      </c>
      <c r="BD5" s="63">
        <v>21</v>
      </c>
      <c r="BE5" s="63" t="s">
        <v>70</v>
      </c>
      <c r="BF5" s="63" t="s">
        <v>83</v>
      </c>
      <c r="BG5" s="63" t="s">
        <v>91</v>
      </c>
      <c r="BH5"/>
      <c r="BI5"/>
      <c r="BJ5"/>
      <c r="BK5"/>
      <c r="BL5"/>
      <c r="BM5"/>
    </row>
    <row r="6" spans="1:65" s="60" customFormat="1" ht="18" customHeight="1">
      <c r="A6" s="63" t="s">
        <v>113</v>
      </c>
      <c r="B6" s="63" t="s">
        <v>5</v>
      </c>
      <c r="C6" s="63" t="s">
        <v>8</v>
      </c>
      <c r="D6" s="63">
        <v>13.2</v>
      </c>
      <c r="E6" s="63" t="s">
        <v>44</v>
      </c>
      <c r="F6" s="63" t="s">
        <v>0</v>
      </c>
      <c r="G6" s="63" t="s">
        <v>40</v>
      </c>
      <c r="H6" s="63" t="s">
        <v>0</v>
      </c>
      <c r="I6" s="64" t="s">
        <v>41</v>
      </c>
      <c r="J6" s="65">
        <v>1</v>
      </c>
      <c r="K6" s="66" t="s">
        <v>88</v>
      </c>
      <c r="L6" s="63">
        <v>1000</v>
      </c>
      <c r="M6" s="63">
        <v>24</v>
      </c>
      <c r="N6" s="63">
        <v>125</v>
      </c>
      <c r="O6" s="63">
        <v>50</v>
      </c>
      <c r="P6" s="63">
        <v>50</v>
      </c>
      <c r="Q6" s="63" t="s">
        <v>80</v>
      </c>
      <c r="R6" s="63">
        <v>12.5</v>
      </c>
      <c r="S6" s="63">
        <v>31.5</v>
      </c>
      <c r="T6" s="63">
        <v>1</v>
      </c>
      <c r="U6" s="63">
        <v>1000</v>
      </c>
      <c r="V6" s="63" t="s">
        <v>47</v>
      </c>
      <c r="W6" s="63" t="s">
        <v>45</v>
      </c>
      <c r="X6" s="63" t="s">
        <v>45</v>
      </c>
      <c r="Y6" s="63">
        <v>10</v>
      </c>
      <c r="Z6" s="63">
        <v>16</v>
      </c>
      <c r="AA6" s="63" t="s">
        <v>48</v>
      </c>
      <c r="AB6" s="63">
        <v>31.5</v>
      </c>
      <c r="AC6" s="63" t="s">
        <v>53</v>
      </c>
      <c r="AD6" s="63" t="s">
        <v>57</v>
      </c>
      <c r="AE6" s="63" t="s">
        <v>0</v>
      </c>
      <c r="AF6" s="63" t="s">
        <v>50</v>
      </c>
      <c r="AG6" s="63" t="s">
        <v>54</v>
      </c>
      <c r="AH6" s="63" t="s">
        <v>108</v>
      </c>
      <c r="AI6" s="63" t="s">
        <v>58</v>
      </c>
      <c r="AJ6" s="63" t="s">
        <v>0</v>
      </c>
      <c r="AK6" s="63" t="s">
        <v>109</v>
      </c>
      <c r="AL6" s="63" t="s">
        <v>55</v>
      </c>
      <c r="AM6" s="64">
        <v>600</v>
      </c>
      <c r="AN6" s="63">
        <v>250</v>
      </c>
      <c r="AO6" s="63" t="s">
        <v>59</v>
      </c>
      <c r="AP6" s="64" t="s">
        <v>60</v>
      </c>
      <c r="AQ6" s="63" t="s">
        <v>0</v>
      </c>
      <c r="AR6" s="63" t="s">
        <v>110</v>
      </c>
      <c r="AS6" s="63" t="s">
        <v>0</v>
      </c>
      <c r="AT6" s="63" t="s">
        <v>0</v>
      </c>
      <c r="AU6" s="63" t="s">
        <v>47</v>
      </c>
      <c r="AV6" s="63" t="s">
        <v>84</v>
      </c>
      <c r="AW6" s="63" t="s">
        <v>74</v>
      </c>
      <c r="AX6" s="63" t="s">
        <v>75</v>
      </c>
      <c r="AY6" s="63">
        <v>17.5</v>
      </c>
      <c r="AZ6" s="63">
        <v>250</v>
      </c>
      <c r="BA6" s="63">
        <v>3</v>
      </c>
      <c r="BB6" s="63" t="s">
        <v>69</v>
      </c>
      <c r="BC6" s="63">
        <v>224</v>
      </c>
      <c r="BD6" s="63">
        <v>21</v>
      </c>
      <c r="BE6" s="63" t="s">
        <v>70</v>
      </c>
      <c r="BF6" s="63" t="s">
        <v>83</v>
      </c>
      <c r="BG6" s="63" t="s">
        <v>91</v>
      </c>
      <c r="BH6"/>
      <c r="BI6"/>
      <c r="BJ6"/>
      <c r="BK6"/>
      <c r="BL6"/>
      <c r="BM6"/>
    </row>
    <row r="7" spans="1:65" s="61" customFormat="1" ht="18" customHeight="1">
      <c r="A7" s="67" t="s">
        <v>114</v>
      </c>
      <c r="B7" s="67" t="s">
        <v>6</v>
      </c>
      <c r="C7" s="67" t="s">
        <v>8</v>
      </c>
      <c r="D7" s="67">
        <v>33</v>
      </c>
      <c r="E7" s="67" t="s">
        <v>44</v>
      </c>
      <c r="F7" s="67" t="s">
        <v>0</v>
      </c>
      <c r="G7" s="67" t="s">
        <v>40</v>
      </c>
      <c r="H7" s="67" t="s">
        <v>0</v>
      </c>
      <c r="I7" s="68" t="s">
        <v>41</v>
      </c>
      <c r="J7" s="69">
        <v>1</v>
      </c>
      <c r="K7" s="70" t="s">
        <v>88</v>
      </c>
      <c r="L7" s="68">
        <v>1000</v>
      </c>
      <c r="M7" s="67">
        <v>36</v>
      </c>
      <c r="N7" s="67">
        <v>170</v>
      </c>
      <c r="O7" s="67">
        <v>70</v>
      </c>
      <c r="P7" s="67">
        <v>50</v>
      </c>
      <c r="Q7" s="67">
        <v>400</v>
      </c>
      <c r="R7" s="67">
        <v>12.5</v>
      </c>
      <c r="S7" s="67">
        <v>31.5</v>
      </c>
      <c r="T7" s="67">
        <v>1</v>
      </c>
      <c r="U7" s="67">
        <v>1000</v>
      </c>
      <c r="V7" s="67" t="s">
        <v>47</v>
      </c>
      <c r="W7" s="67">
        <v>400</v>
      </c>
      <c r="X7" s="67">
        <v>400</v>
      </c>
      <c r="Y7" s="67">
        <v>10</v>
      </c>
      <c r="Z7" s="67">
        <v>20</v>
      </c>
      <c r="AA7" s="67" t="s">
        <v>48</v>
      </c>
      <c r="AB7" s="67">
        <v>31.5</v>
      </c>
      <c r="AC7" s="67" t="s">
        <v>53</v>
      </c>
      <c r="AD7" s="67" t="s">
        <v>57</v>
      </c>
      <c r="AE7" s="67" t="s">
        <v>0</v>
      </c>
      <c r="AF7" s="67" t="s">
        <v>50</v>
      </c>
      <c r="AG7" s="67" t="s">
        <v>54</v>
      </c>
      <c r="AH7" s="67" t="s">
        <v>108</v>
      </c>
      <c r="AI7" s="67" t="s">
        <v>58</v>
      </c>
      <c r="AJ7" s="67" t="s">
        <v>0</v>
      </c>
      <c r="AK7" s="67" t="s">
        <v>109</v>
      </c>
      <c r="AL7" s="67" t="s">
        <v>55</v>
      </c>
      <c r="AM7" s="68">
        <v>600</v>
      </c>
      <c r="AN7" s="67">
        <v>250</v>
      </c>
      <c r="AO7" s="67" t="s">
        <v>59</v>
      </c>
      <c r="AP7" s="68" t="s">
        <v>60</v>
      </c>
      <c r="AQ7" s="67" t="s">
        <v>0</v>
      </c>
      <c r="AR7" s="67" t="s">
        <v>110</v>
      </c>
      <c r="AS7" s="67" t="s">
        <v>0</v>
      </c>
      <c r="AT7" s="67" t="s">
        <v>0</v>
      </c>
      <c r="AU7" s="67" t="s">
        <v>47</v>
      </c>
      <c r="AV7" s="67" t="s">
        <v>84</v>
      </c>
      <c r="AW7" s="67" t="s">
        <v>77</v>
      </c>
      <c r="AX7" s="67" t="s">
        <v>76</v>
      </c>
      <c r="AY7" s="67">
        <v>36</v>
      </c>
      <c r="AZ7" s="67">
        <v>250</v>
      </c>
      <c r="BA7" s="67">
        <v>3</v>
      </c>
      <c r="BB7" s="67" t="s">
        <v>69</v>
      </c>
      <c r="BC7" s="67">
        <v>224</v>
      </c>
      <c r="BD7" s="67">
        <v>21</v>
      </c>
      <c r="BE7" s="67" t="s">
        <v>70</v>
      </c>
      <c r="BF7" s="67" t="s">
        <v>83</v>
      </c>
      <c r="BG7" s="67" t="s">
        <v>91</v>
      </c>
      <c r="BH7"/>
      <c r="BI7"/>
      <c r="BJ7"/>
      <c r="BK7"/>
      <c r="BL7"/>
      <c r="BM7"/>
    </row>
    <row r="8" spans="1:65" s="60" customFormat="1" ht="18" customHeight="1">
      <c r="A8" s="63" t="s">
        <v>133</v>
      </c>
      <c r="B8" s="63" t="s">
        <v>5</v>
      </c>
      <c r="C8" s="63" t="s">
        <v>1</v>
      </c>
      <c r="D8" s="63" t="s">
        <v>126</v>
      </c>
      <c r="E8" s="63" t="s">
        <v>44</v>
      </c>
      <c r="F8" s="63" t="s">
        <v>0</v>
      </c>
      <c r="G8" s="63" t="s">
        <v>40</v>
      </c>
      <c r="H8" s="63" t="s">
        <v>0</v>
      </c>
      <c r="I8" s="64" t="s">
        <v>41</v>
      </c>
      <c r="J8" s="65">
        <v>1</v>
      </c>
      <c r="K8" s="66" t="s">
        <v>88</v>
      </c>
      <c r="L8" s="63">
        <v>2700</v>
      </c>
      <c r="M8" s="63">
        <v>24</v>
      </c>
      <c r="N8" s="63">
        <v>125</v>
      </c>
      <c r="O8" s="63">
        <v>50</v>
      </c>
      <c r="P8" s="63">
        <v>60</v>
      </c>
      <c r="Q8" s="63" t="s">
        <v>80</v>
      </c>
      <c r="R8" s="63">
        <v>12.5</v>
      </c>
      <c r="S8" s="63">
        <v>31.5</v>
      </c>
      <c r="T8" s="63">
        <v>1</v>
      </c>
      <c r="U8" s="63">
        <v>1000</v>
      </c>
      <c r="V8" s="63" t="s">
        <v>47</v>
      </c>
      <c r="W8" s="63" t="s">
        <v>45</v>
      </c>
      <c r="X8" s="63" t="s">
        <v>45</v>
      </c>
      <c r="Y8" s="63">
        <v>10</v>
      </c>
      <c r="Z8" s="63">
        <v>16</v>
      </c>
      <c r="AA8" s="63" t="s">
        <v>48</v>
      </c>
      <c r="AB8" s="63">
        <v>31.5</v>
      </c>
      <c r="AC8" s="63" t="s">
        <v>53</v>
      </c>
      <c r="AD8" s="63" t="s">
        <v>57</v>
      </c>
      <c r="AE8" s="63" t="s">
        <v>0</v>
      </c>
      <c r="AF8" s="63" t="s">
        <v>50</v>
      </c>
      <c r="AG8" s="63" t="s">
        <v>54</v>
      </c>
      <c r="AH8" s="63" t="s">
        <v>108</v>
      </c>
      <c r="AI8" s="63" t="s">
        <v>58</v>
      </c>
      <c r="AJ8" s="63" t="s">
        <v>0</v>
      </c>
      <c r="AK8" s="63" t="s">
        <v>109</v>
      </c>
      <c r="AL8" s="63" t="s">
        <v>55</v>
      </c>
      <c r="AM8" s="64">
        <v>600</v>
      </c>
      <c r="AN8" s="63">
        <v>250</v>
      </c>
      <c r="AO8" s="63" t="s">
        <v>59</v>
      </c>
      <c r="AP8" s="64" t="s">
        <v>60</v>
      </c>
      <c r="AQ8" s="63" t="s">
        <v>0</v>
      </c>
      <c r="AR8" s="63" t="s">
        <v>110</v>
      </c>
      <c r="AS8" s="63" t="s">
        <v>0</v>
      </c>
      <c r="AT8" s="63" t="s">
        <v>0</v>
      </c>
      <c r="AU8" s="63" t="s">
        <v>47</v>
      </c>
      <c r="AV8" s="63" t="s">
        <v>84</v>
      </c>
      <c r="AW8" s="63" t="s">
        <v>127</v>
      </c>
      <c r="AX8" s="63" t="s">
        <v>128</v>
      </c>
      <c r="AY8" s="63">
        <v>17.5</v>
      </c>
      <c r="AZ8" s="63">
        <v>250</v>
      </c>
      <c r="BA8" s="63">
        <v>3</v>
      </c>
      <c r="BB8" s="63" t="s">
        <v>69</v>
      </c>
      <c r="BC8" s="63">
        <v>224</v>
      </c>
      <c r="BD8" s="63">
        <v>21</v>
      </c>
      <c r="BE8" s="63" t="s">
        <v>70</v>
      </c>
      <c r="BF8" s="63" t="s">
        <v>83</v>
      </c>
      <c r="BG8" s="63" t="s">
        <v>91</v>
      </c>
      <c r="BH8"/>
      <c r="BI8"/>
      <c r="BJ8"/>
      <c r="BK8"/>
      <c r="BL8"/>
      <c r="BM8"/>
    </row>
    <row r="9" spans="1:65" s="72" customFormat="1" ht="18" customHeight="1">
      <c r="A9" s="67" t="s">
        <v>115</v>
      </c>
      <c r="B9" s="67" t="s">
        <v>6</v>
      </c>
      <c r="C9" s="67" t="s">
        <v>1</v>
      </c>
      <c r="D9" s="67">
        <v>34.5</v>
      </c>
      <c r="E9" s="67" t="s">
        <v>44</v>
      </c>
      <c r="F9" s="67" t="s">
        <v>0</v>
      </c>
      <c r="G9" s="67" t="s">
        <v>40</v>
      </c>
      <c r="H9" s="67" t="s">
        <v>0</v>
      </c>
      <c r="I9" s="68" t="s">
        <v>41</v>
      </c>
      <c r="J9" s="69">
        <v>1</v>
      </c>
      <c r="K9" s="70" t="s">
        <v>88</v>
      </c>
      <c r="L9" s="68">
        <v>2700</v>
      </c>
      <c r="M9" s="67">
        <v>36</v>
      </c>
      <c r="N9" s="67">
        <v>170</v>
      </c>
      <c r="O9" s="67">
        <v>70</v>
      </c>
      <c r="P9" s="67">
        <v>60</v>
      </c>
      <c r="Q9" s="67">
        <v>400</v>
      </c>
      <c r="R9" s="67">
        <v>12.5</v>
      </c>
      <c r="S9" s="67">
        <v>31.5</v>
      </c>
      <c r="T9" s="67">
        <v>1</v>
      </c>
      <c r="U9" s="67">
        <v>1000</v>
      </c>
      <c r="V9" s="67" t="s">
        <v>47</v>
      </c>
      <c r="W9" s="67">
        <v>400</v>
      </c>
      <c r="X9" s="67">
        <v>400</v>
      </c>
      <c r="Y9" s="67">
        <v>10</v>
      </c>
      <c r="Z9" s="67">
        <v>20</v>
      </c>
      <c r="AA9" s="67" t="s">
        <v>48</v>
      </c>
      <c r="AB9" s="67">
        <v>31.5</v>
      </c>
      <c r="AC9" s="67" t="s">
        <v>53</v>
      </c>
      <c r="AD9" s="67" t="s">
        <v>57</v>
      </c>
      <c r="AE9" s="67" t="s">
        <v>0</v>
      </c>
      <c r="AF9" s="67" t="s">
        <v>50</v>
      </c>
      <c r="AG9" s="67" t="s">
        <v>54</v>
      </c>
      <c r="AH9" s="67" t="s">
        <v>108</v>
      </c>
      <c r="AI9" s="67" t="s">
        <v>58</v>
      </c>
      <c r="AJ9" s="67" t="s">
        <v>0</v>
      </c>
      <c r="AK9" s="67" t="s">
        <v>109</v>
      </c>
      <c r="AL9" s="67" t="s">
        <v>55</v>
      </c>
      <c r="AM9" s="68">
        <v>863</v>
      </c>
      <c r="AN9" s="67">
        <v>250</v>
      </c>
      <c r="AO9" s="68" t="s">
        <v>59</v>
      </c>
      <c r="AP9" s="68" t="s">
        <v>60</v>
      </c>
      <c r="AQ9" s="67" t="s">
        <v>0</v>
      </c>
      <c r="AR9" s="67" t="s">
        <v>110</v>
      </c>
      <c r="AS9" s="67" t="s">
        <v>0</v>
      </c>
      <c r="AT9" s="67" t="s">
        <v>0</v>
      </c>
      <c r="AU9" s="67" t="s">
        <v>47</v>
      </c>
      <c r="AV9" s="67" t="s">
        <v>84</v>
      </c>
      <c r="AW9" s="67" t="s">
        <v>78</v>
      </c>
      <c r="AX9" s="67" t="s">
        <v>79</v>
      </c>
      <c r="AY9" s="67">
        <v>36</v>
      </c>
      <c r="AZ9" s="67">
        <v>250</v>
      </c>
      <c r="BA9" s="67">
        <v>3</v>
      </c>
      <c r="BB9" s="67" t="s">
        <v>69</v>
      </c>
      <c r="BC9" s="67">
        <v>224</v>
      </c>
      <c r="BD9" s="67">
        <v>21</v>
      </c>
      <c r="BE9" s="67" t="s">
        <v>70</v>
      </c>
      <c r="BF9" s="67" t="s">
        <v>83</v>
      </c>
      <c r="BG9" s="67" t="s">
        <v>91</v>
      </c>
      <c r="BH9" s="71"/>
      <c r="BI9" s="71"/>
      <c r="BJ9" s="71"/>
      <c r="BK9" s="71"/>
      <c r="BL9" s="71"/>
      <c r="BM9" s="71"/>
    </row>
    <row r="10" spans="1:65" ht="18" hidden="1" customHeight="1">
      <c r="G10" s="2"/>
      <c r="Y10" s="3"/>
      <c r="AC10" s="2"/>
      <c r="AD10" s="2"/>
      <c r="AE10" s="2"/>
      <c r="AF10" s="2"/>
      <c r="AG10" s="2"/>
      <c r="AH10" s="2"/>
      <c r="AI10" s="2"/>
      <c r="AJ10" s="2"/>
      <c r="AK10" s="2"/>
      <c r="AL10" s="2"/>
      <c r="AN10" s="2"/>
      <c r="AO10" s="2"/>
    </row>
    <row r="11" spans="1:65" ht="18" hidden="1" customHeight="1">
      <c r="G11" s="2"/>
      <c r="Y11" s="3"/>
      <c r="AC11" s="2"/>
      <c r="AD11" s="2"/>
      <c r="AE11" s="2"/>
      <c r="AF11" s="2"/>
      <c r="AG11" s="2"/>
      <c r="AH11" s="2"/>
      <c r="AI11" s="2"/>
      <c r="AJ11" s="2"/>
      <c r="AK11" s="2"/>
      <c r="AL11" s="2"/>
      <c r="AN11" s="2"/>
      <c r="AO11" s="2"/>
    </row>
    <row r="12" spans="1:65" ht="18" hidden="1" customHeight="1">
      <c r="G12" s="2"/>
      <c r="Y12" s="3"/>
      <c r="AC12" s="2"/>
      <c r="AD12" s="2"/>
      <c r="AE12" s="2"/>
      <c r="AF12" s="2"/>
      <c r="AG12" s="2"/>
      <c r="AH12" s="2"/>
      <c r="AI12" s="2"/>
      <c r="AJ12" s="2"/>
      <c r="AK12" s="2"/>
      <c r="AL12" s="2"/>
      <c r="AN12" s="2"/>
      <c r="AO12" s="2"/>
    </row>
    <row r="13" spans="1:65" ht="18" hidden="1" customHeight="1">
      <c r="G13" s="2"/>
      <c r="Y13" s="3"/>
      <c r="AC13" s="2"/>
      <c r="AD13" s="2"/>
      <c r="AE13" s="2"/>
      <c r="AF13" s="2"/>
      <c r="AG13" s="2"/>
      <c r="AH13" s="2"/>
      <c r="AI13" s="2"/>
      <c r="AJ13" s="2"/>
      <c r="AK13" s="2"/>
      <c r="AL13" s="2"/>
      <c r="AN13" s="2"/>
      <c r="AO13" s="2"/>
    </row>
    <row r="14" spans="1:65" ht="18" hidden="1" customHeight="1">
      <c r="G14" s="2"/>
      <c r="Y14" s="3"/>
      <c r="AC14" s="2"/>
      <c r="AD14" s="2"/>
      <c r="AE14" s="2"/>
      <c r="AF14" s="2"/>
      <c r="AG14" s="2"/>
      <c r="AH14" s="2"/>
      <c r="AI14" s="2"/>
      <c r="AJ14" s="2"/>
      <c r="AK14" s="2"/>
      <c r="AL14" s="2"/>
      <c r="AN14" s="2"/>
      <c r="AO14" s="2"/>
    </row>
    <row r="15" spans="1:65" ht="18" hidden="1" customHeight="1">
      <c r="G15" s="2"/>
      <c r="Y15" s="3"/>
      <c r="AC15" s="2"/>
      <c r="AD15" s="2"/>
      <c r="AE15" s="2"/>
      <c r="AF15" s="2"/>
      <c r="AG15" s="2"/>
      <c r="AH15" s="2"/>
      <c r="AI15" s="2"/>
      <c r="AJ15" s="2"/>
      <c r="AK15" s="2"/>
      <c r="AL15" s="2"/>
      <c r="AN15" s="2"/>
      <c r="AO15" s="2"/>
    </row>
    <row r="16" spans="1:65" ht="18" hidden="1" customHeight="1">
      <c r="G16" s="2"/>
      <c r="Y16" s="3"/>
      <c r="AC16" s="2"/>
      <c r="AD16" s="2"/>
      <c r="AE16" s="2"/>
      <c r="AF16" s="2"/>
      <c r="AG16" s="2"/>
      <c r="AH16" s="2"/>
      <c r="AI16" s="2"/>
      <c r="AJ16" s="2"/>
      <c r="AK16" s="2"/>
      <c r="AL16" s="2"/>
      <c r="AN16" s="2"/>
      <c r="AO16" s="2"/>
    </row>
    <row r="17" spans="7:41" ht="18" hidden="1" customHeight="1">
      <c r="G17" s="2"/>
      <c r="Y17" s="3"/>
      <c r="AC17" s="2"/>
      <c r="AD17" s="2"/>
      <c r="AE17" s="2"/>
      <c r="AF17" s="2"/>
      <c r="AG17" s="2"/>
      <c r="AH17" s="2"/>
      <c r="AI17" s="2"/>
      <c r="AJ17" s="2"/>
      <c r="AK17" s="2"/>
      <c r="AL17" s="2"/>
      <c r="AN17" s="2"/>
      <c r="AO17" s="2"/>
    </row>
    <row r="18" spans="7:41" ht="18" hidden="1" customHeight="1">
      <c r="G18" s="2"/>
      <c r="Y18" s="3"/>
      <c r="AC18" s="2"/>
      <c r="AD18" s="2"/>
      <c r="AE18" s="2"/>
      <c r="AF18" s="2"/>
      <c r="AG18" s="2"/>
      <c r="AH18" s="2"/>
      <c r="AI18" s="2"/>
      <c r="AJ18" s="2"/>
      <c r="AK18" s="2"/>
      <c r="AL18" s="2"/>
      <c r="AN18" s="2"/>
      <c r="AO18" s="2"/>
    </row>
    <row r="19" spans="7:41" ht="18" hidden="1" customHeight="1">
      <c r="G19" s="2"/>
      <c r="Y19" s="3"/>
      <c r="AC19" s="2"/>
      <c r="AD19" s="2"/>
      <c r="AE19" s="2"/>
      <c r="AF19" s="2"/>
      <c r="AG19" s="2"/>
      <c r="AH19" s="2"/>
      <c r="AI19" s="2"/>
      <c r="AJ19" s="2"/>
      <c r="AK19" s="2"/>
      <c r="AL19" s="2"/>
      <c r="AN19" s="2"/>
      <c r="AO19" s="2"/>
    </row>
    <row r="20" spans="7:41" ht="18" hidden="1" customHeight="1">
      <c r="G20" s="2"/>
      <c r="Y20" s="3"/>
      <c r="AC20" s="2"/>
      <c r="AD20" s="2"/>
      <c r="AE20" s="2"/>
      <c r="AF20" s="2"/>
      <c r="AG20" s="2"/>
      <c r="AH20" s="2"/>
      <c r="AI20" s="2"/>
      <c r="AJ20" s="2"/>
      <c r="AK20" s="2"/>
      <c r="AL20" s="2"/>
      <c r="AN20" s="2"/>
      <c r="AO20" s="2"/>
    </row>
    <row r="21" spans="7:41" ht="18" hidden="1" customHeight="1">
      <c r="G21" s="2"/>
      <c r="Y21" s="3"/>
      <c r="AC21" s="2"/>
      <c r="AD21" s="2"/>
      <c r="AE21" s="2"/>
      <c r="AF21" s="2"/>
      <c r="AG21" s="2"/>
      <c r="AH21" s="2"/>
      <c r="AI21" s="2"/>
      <c r="AJ21" s="2"/>
      <c r="AK21" s="2"/>
      <c r="AL21" s="2"/>
      <c r="AN21" s="2"/>
      <c r="AO21" s="2"/>
    </row>
    <row r="22" spans="7:41" ht="18" hidden="1" customHeight="1">
      <c r="G22" s="2"/>
      <c r="Y22" s="3"/>
      <c r="AC22" s="2"/>
      <c r="AD22" s="2"/>
      <c r="AE22" s="2"/>
      <c r="AF22" s="2"/>
      <c r="AG22" s="2"/>
      <c r="AH22" s="2"/>
      <c r="AI22" s="2"/>
      <c r="AJ22" s="2"/>
      <c r="AK22" s="2"/>
      <c r="AL22" s="2"/>
      <c r="AN22" s="2"/>
      <c r="AO22" s="2"/>
    </row>
    <row r="23" spans="7:41" ht="18" hidden="1" customHeight="1">
      <c r="G23" s="2"/>
      <c r="Y23" s="3"/>
      <c r="AC23" s="2"/>
      <c r="AD23" s="2"/>
      <c r="AE23" s="2"/>
      <c r="AF23" s="2"/>
      <c r="AG23" s="2"/>
      <c r="AH23" s="2"/>
      <c r="AI23" s="2"/>
      <c r="AJ23" s="2"/>
      <c r="AK23" s="2"/>
      <c r="AL23" s="2"/>
      <c r="AN23" s="2"/>
      <c r="AO23" s="2"/>
    </row>
    <row r="24" spans="7:41" ht="18" hidden="1" customHeight="1">
      <c r="G24" s="2"/>
      <c r="Y24" s="3"/>
      <c r="AC24" s="2"/>
      <c r="AD24" s="2"/>
      <c r="AE24" s="2"/>
      <c r="AF24" s="2"/>
      <c r="AG24" s="2"/>
      <c r="AH24" s="2"/>
      <c r="AI24" s="2"/>
      <c r="AJ24" s="2"/>
      <c r="AK24" s="2"/>
      <c r="AL24" s="2"/>
      <c r="AN24" s="2"/>
      <c r="AO24" s="2"/>
    </row>
    <row r="25" spans="7:41" ht="18" hidden="1" customHeight="1">
      <c r="G25" s="2"/>
      <c r="Y25" s="3"/>
      <c r="AC25" s="2"/>
      <c r="AD25" s="2"/>
      <c r="AE25" s="2"/>
      <c r="AF25" s="2"/>
      <c r="AG25" s="2"/>
      <c r="AH25" s="2"/>
      <c r="AI25" s="2"/>
      <c r="AJ25" s="2"/>
      <c r="AK25" s="2"/>
      <c r="AL25" s="2"/>
      <c r="AN25" s="2"/>
      <c r="AO25" s="2"/>
    </row>
    <row r="26" spans="7:41" ht="18" hidden="1" customHeight="1">
      <c r="G26" s="2"/>
      <c r="Y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N26" s="2"/>
      <c r="AO26" s="2"/>
    </row>
    <row r="27" spans="7:41" ht="18" hidden="1" customHeight="1">
      <c r="G27" s="2"/>
      <c r="Y27" s="3"/>
      <c r="AC27" s="2"/>
      <c r="AD27" s="2"/>
      <c r="AE27" s="2"/>
      <c r="AF27" s="2"/>
      <c r="AG27" s="2"/>
      <c r="AH27" s="2"/>
      <c r="AI27" s="2"/>
      <c r="AJ27" s="2"/>
      <c r="AK27" s="2"/>
      <c r="AL27" s="2"/>
      <c r="AN27" s="2"/>
      <c r="AO27" s="2"/>
    </row>
    <row r="28" spans="7:41" ht="18" hidden="1" customHeight="1">
      <c r="G28" s="2"/>
      <c r="Y28" s="3"/>
      <c r="AC28" s="2"/>
      <c r="AD28" s="2"/>
      <c r="AE28" s="2"/>
      <c r="AF28" s="2"/>
      <c r="AG28" s="2"/>
      <c r="AH28" s="2"/>
      <c r="AI28" s="2"/>
      <c r="AJ28" s="2"/>
      <c r="AK28" s="2"/>
      <c r="AL28" s="2"/>
      <c r="AN28" s="2"/>
      <c r="AO28" s="2"/>
    </row>
    <row r="29" spans="7:41" ht="18" hidden="1" customHeight="1">
      <c r="G29" s="2"/>
      <c r="Y29" s="3"/>
      <c r="AC29" s="2"/>
      <c r="AD29" s="2"/>
      <c r="AE29" s="2"/>
      <c r="AF29" s="2"/>
      <c r="AG29" s="2"/>
      <c r="AH29" s="2"/>
      <c r="AI29" s="2"/>
      <c r="AJ29" s="2"/>
      <c r="AK29" s="2"/>
      <c r="AL29" s="2"/>
      <c r="AN29" s="2"/>
      <c r="AO29" s="2"/>
    </row>
    <row r="30" spans="7:41" ht="18" hidden="1" customHeight="1">
      <c r="G30" s="2"/>
      <c r="Y30" s="3"/>
      <c r="AC30" s="2"/>
      <c r="AD30" s="2"/>
      <c r="AE30" s="2"/>
      <c r="AF30" s="2"/>
      <c r="AG30" s="2"/>
      <c r="AH30" s="2"/>
      <c r="AI30" s="2"/>
      <c r="AJ30" s="2"/>
      <c r="AK30" s="2"/>
      <c r="AL30" s="2"/>
      <c r="AN30" s="2"/>
      <c r="AO30" s="2"/>
    </row>
    <row r="31" spans="7:41" ht="18" hidden="1" customHeight="1">
      <c r="G31" s="2"/>
      <c r="Y31" s="3"/>
      <c r="AC31" s="2"/>
      <c r="AD31" s="2"/>
      <c r="AE31" s="2"/>
      <c r="AF31" s="2"/>
      <c r="AG31" s="2"/>
      <c r="AH31" s="2"/>
      <c r="AI31" s="2"/>
      <c r="AJ31" s="2"/>
      <c r="AK31" s="2"/>
      <c r="AL31" s="2"/>
      <c r="AN31" s="2"/>
      <c r="AO31" s="2"/>
    </row>
    <row r="32" spans="7:41" ht="18" hidden="1" customHeight="1">
      <c r="G32" s="2"/>
      <c r="Y32" s="3"/>
      <c r="AC32" s="2"/>
      <c r="AD32" s="2"/>
      <c r="AE32" s="2"/>
      <c r="AF32" s="2"/>
      <c r="AG32" s="2"/>
      <c r="AH32" s="2"/>
      <c r="AI32" s="2"/>
      <c r="AJ32" s="2"/>
      <c r="AK32" s="2"/>
      <c r="AL32" s="2"/>
      <c r="AN32" s="2"/>
      <c r="AO32" s="2"/>
    </row>
    <row r="33" spans="1:65" ht="18" hidden="1" customHeight="1">
      <c r="G33" s="2"/>
      <c r="Y33" s="3"/>
      <c r="AC33" s="2"/>
      <c r="AD33" s="2"/>
      <c r="AE33" s="2"/>
      <c r="AF33" s="2"/>
      <c r="AG33" s="2"/>
      <c r="AH33" s="2"/>
      <c r="AI33" s="2"/>
      <c r="AJ33" s="2"/>
      <c r="AK33" s="2"/>
      <c r="AL33" s="2"/>
      <c r="AN33" s="2"/>
      <c r="AO33" s="2"/>
    </row>
    <row r="34" spans="1:65" ht="18" hidden="1" customHeight="1">
      <c r="G34" s="2"/>
      <c r="Y34" s="3"/>
      <c r="AC34" s="2"/>
      <c r="AD34" s="2"/>
      <c r="AE34" s="2"/>
      <c r="AF34" s="2"/>
      <c r="AG34" s="2"/>
      <c r="AH34" s="2"/>
      <c r="AI34" s="2"/>
      <c r="AJ34" s="2"/>
      <c r="AK34" s="2"/>
      <c r="AL34" s="2"/>
      <c r="AN34" s="2"/>
      <c r="AO34" s="2"/>
    </row>
    <row r="35" spans="1:65" ht="18" hidden="1" customHeight="1">
      <c r="G35" s="2"/>
      <c r="Y35" s="3"/>
      <c r="AC35" s="2"/>
      <c r="AD35" s="2"/>
      <c r="AE35" s="2"/>
      <c r="AF35" s="2"/>
      <c r="AG35" s="2"/>
      <c r="AH35" s="2"/>
      <c r="AI35" s="2"/>
      <c r="AJ35" s="2"/>
      <c r="AK35" s="2"/>
      <c r="AL35" s="2"/>
      <c r="AN35" s="2"/>
      <c r="AO35" s="2"/>
    </row>
    <row r="36" spans="1:65" ht="18" hidden="1" customHeight="1">
      <c r="G36" s="2"/>
      <c r="Y36" s="3"/>
      <c r="AC36" s="2"/>
      <c r="AD36" s="2"/>
      <c r="AE36" s="2"/>
      <c r="AF36" s="2"/>
      <c r="AG36" s="2"/>
      <c r="AH36" s="2"/>
      <c r="AI36" s="2"/>
      <c r="AJ36" s="2"/>
      <c r="AK36" s="2"/>
      <c r="AL36" s="2"/>
      <c r="AN36" s="2"/>
      <c r="AO36" s="2"/>
    </row>
    <row r="37" spans="1:65" ht="18" hidden="1" customHeight="1">
      <c r="G37" s="2"/>
      <c r="Y37" s="3"/>
      <c r="AC37" s="2"/>
      <c r="AD37" s="2"/>
      <c r="AE37" s="2"/>
      <c r="AF37" s="2"/>
      <c r="AG37" s="2"/>
      <c r="AH37" s="2"/>
      <c r="AI37" s="2"/>
      <c r="AJ37" s="2"/>
      <c r="AK37" s="2"/>
      <c r="AL37" s="2"/>
      <c r="AN37" s="2"/>
      <c r="AO37" s="2"/>
    </row>
    <row r="38" spans="1:65" ht="18" hidden="1" customHeight="1">
      <c r="G38" s="2"/>
      <c r="Y38" s="3"/>
      <c r="AC38" s="2"/>
      <c r="AD38" s="2"/>
      <c r="AE38" s="2"/>
      <c r="AF38" s="2"/>
      <c r="AG38" s="2"/>
      <c r="AH38" s="2"/>
      <c r="AI38" s="2"/>
      <c r="AJ38" s="2"/>
      <c r="AK38" s="2"/>
      <c r="AL38" s="2"/>
      <c r="AN38" s="2"/>
      <c r="AO38" s="2"/>
    </row>
    <row r="39" spans="1:65" ht="18" hidden="1" customHeight="1">
      <c r="G39" s="2"/>
      <c r="Y39" s="3"/>
      <c r="AC39" s="2"/>
      <c r="AD39" s="2"/>
      <c r="AE39" s="2"/>
      <c r="AF39" s="2"/>
      <c r="AG39" s="2"/>
      <c r="AH39" s="2"/>
      <c r="AI39" s="2"/>
      <c r="AJ39" s="2"/>
      <c r="AK39" s="2"/>
      <c r="AL39" s="2"/>
      <c r="AN39" s="2"/>
      <c r="AO39" s="2"/>
    </row>
    <row r="40" spans="1:65" ht="18" hidden="1" customHeight="1">
      <c r="G40" s="2"/>
      <c r="Y40" s="3"/>
      <c r="AC40" s="2"/>
      <c r="AD40" s="2"/>
      <c r="AE40" s="2"/>
      <c r="AF40" s="2"/>
      <c r="AG40" s="2"/>
      <c r="AH40" s="2"/>
      <c r="AI40" s="2"/>
      <c r="AJ40" s="2"/>
      <c r="AK40" s="2"/>
      <c r="AL40" s="2"/>
      <c r="AN40" s="2"/>
      <c r="AO40" s="2"/>
    </row>
    <row r="41" spans="1:65" ht="18" hidden="1" customHeight="1">
      <c r="G41" s="2"/>
      <c r="Y41" s="3"/>
      <c r="AC41" s="2"/>
      <c r="AD41" s="2"/>
      <c r="AE41" s="2"/>
      <c r="AF41" s="2"/>
      <c r="AG41" s="2"/>
      <c r="AH41" s="2"/>
      <c r="AI41" s="2"/>
      <c r="AJ41" s="2"/>
      <c r="AK41" s="2"/>
      <c r="AL41" s="2"/>
      <c r="AN41" s="2"/>
      <c r="AO41" s="2"/>
    </row>
    <row r="42" spans="1:65" ht="18" hidden="1" customHeight="1">
      <c r="G42" s="2"/>
      <c r="Y42" s="3"/>
      <c r="AC42" s="2"/>
      <c r="AD42" s="2"/>
      <c r="AE42" s="2"/>
      <c r="AF42" s="2"/>
      <c r="AG42" s="2"/>
      <c r="AH42" s="2"/>
      <c r="AI42" s="2"/>
      <c r="AJ42" s="2"/>
      <c r="AK42" s="2"/>
      <c r="AL42" s="2"/>
      <c r="AN42" s="2"/>
      <c r="AO42" s="2"/>
    </row>
    <row r="43" spans="1:65" ht="18" hidden="1" customHeight="1">
      <c r="G43" s="2"/>
      <c r="Y43" s="3"/>
      <c r="AC43" s="2"/>
      <c r="AD43" s="2"/>
      <c r="AE43" s="2"/>
      <c r="AF43" s="2"/>
      <c r="AG43" s="2"/>
      <c r="AH43" s="2"/>
      <c r="AI43" s="2"/>
      <c r="AJ43" s="2"/>
      <c r="AK43" s="2"/>
      <c r="AL43" s="2"/>
      <c r="AN43" s="2"/>
      <c r="AO43" s="2"/>
    </row>
    <row r="44" spans="1:65" ht="18" hidden="1" customHeight="1">
      <c r="G44" s="2"/>
      <c r="Y44" s="3"/>
      <c r="AC44" s="2"/>
      <c r="AD44" s="2"/>
      <c r="AE44" s="2"/>
      <c r="AF44" s="2"/>
      <c r="AG44" s="2"/>
      <c r="AH44" s="2"/>
      <c r="AI44" s="2"/>
      <c r="AJ44" s="2"/>
      <c r="AK44" s="2"/>
      <c r="AL44" s="2"/>
      <c r="AN44" s="2"/>
      <c r="AO44" s="2"/>
    </row>
    <row r="45" spans="1:65" s="26" customFormat="1" ht="18" hidden="1" customHeight="1">
      <c r="A45" s="10"/>
      <c r="B45" s="3"/>
      <c r="C45" s="3"/>
      <c r="D45" s="3"/>
      <c r="E45" s="3"/>
      <c r="F45" s="3"/>
      <c r="G45" s="2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3"/>
      <c r="AN45" s="25"/>
      <c r="AO45" s="25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H45"/>
      <c r="BI45"/>
      <c r="BJ45"/>
      <c r="BK45"/>
      <c r="BL45"/>
      <c r="BM45"/>
    </row>
    <row r="46" spans="1:65" ht="18" hidden="1" customHeight="1">
      <c r="G46" s="2"/>
      <c r="Y46" s="3"/>
      <c r="AC46" s="2"/>
      <c r="AD46" s="2"/>
      <c r="AE46" s="2"/>
      <c r="AF46" s="2"/>
      <c r="AG46" s="2"/>
      <c r="AH46" s="2"/>
      <c r="AI46" s="2"/>
      <c r="AJ46" s="2"/>
      <c r="AK46" s="2"/>
      <c r="AL46" s="2"/>
      <c r="AN46" s="2"/>
      <c r="AO46" s="2"/>
    </row>
    <row r="47" spans="1:65" ht="18" hidden="1" customHeight="1">
      <c r="G47" s="2"/>
      <c r="Y47" s="3"/>
      <c r="AC47" s="2"/>
      <c r="AD47" s="2"/>
      <c r="AE47" s="2"/>
      <c r="AF47" s="2"/>
      <c r="AG47" s="2"/>
      <c r="AH47" s="2"/>
      <c r="AI47" s="2"/>
      <c r="AJ47" s="2"/>
      <c r="AK47" s="2"/>
      <c r="AL47" s="2"/>
      <c r="AN47" s="2"/>
      <c r="AO47" s="2"/>
    </row>
    <row r="48" spans="1:65" ht="18" hidden="1" customHeight="1">
      <c r="G48" s="2"/>
      <c r="Y48" s="3"/>
      <c r="AC48" s="2"/>
      <c r="AD48" s="2"/>
      <c r="AE48" s="2"/>
      <c r="AF48" s="2"/>
      <c r="AG48" s="2"/>
      <c r="AH48" s="2"/>
      <c r="AI48" s="2"/>
      <c r="AJ48" s="2"/>
      <c r="AK48" s="2"/>
      <c r="AL48" s="2"/>
      <c r="AN48" s="2"/>
      <c r="AO48" s="2"/>
    </row>
    <row r="49" spans="2:54" ht="18" hidden="1" customHeight="1">
      <c r="G49" s="2"/>
      <c r="Y49" s="3"/>
      <c r="AC49" s="2"/>
      <c r="AD49" s="2"/>
      <c r="AE49" s="2"/>
      <c r="AF49" s="2"/>
      <c r="AG49" s="2"/>
      <c r="AH49" s="2"/>
      <c r="AI49" s="2"/>
      <c r="AJ49" s="2"/>
      <c r="AK49" s="2"/>
      <c r="AL49" s="2"/>
      <c r="AN49" s="2"/>
      <c r="AO49" s="2"/>
    </row>
    <row r="50" spans="2:54" ht="18" hidden="1" customHeight="1">
      <c r="G50" s="2"/>
      <c r="Y50" s="3"/>
      <c r="AC50" s="2"/>
      <c r="AD50" s="2"/>
      <c r="AE50" s="2"/>
      <c r="AF50" s="2"/>
      <c r="AG50" s="2"/>
      <c r="AH50" s="2"/>
      <c r="AI50" s="2"/>
      <c r="AJ50" s="2"/>
      <c r="AK50" s="2"/>
      <c r="AL50" s="2"/>
      <c r="AN50" s="2"/>
      <c r="AO50" s="2"/>
    </row>
    <row r="51" spans="2:54" ht="18" hidden="1" customHeight="1">
      <c r="G51" s="2"/>
      <c r="Y51" s="3"/>
      <c r="AC51" s="2"/>
      <c r="AD51" s="2"/>
      <c r="AE51" s="2"/>
      <c r="AF51" s="2"/>
      <c r="AG51" s="2"/>
      <c r="AH51" s="2"/>
      <c r="AI51" s="2"/>
      <c r="AJ51" s="2"/>
      <c r="AK51" s="2"/>
      <c r="AL51" s="2"/>
      <c r="AN51" s="2"/>
      <c r="AO51" s="2"/>
    </row>
    <row r="52" spans="2:54" ht="18" hidden="1" customHeight="1">
      <c r="C52"/>
      <c r="D52"/>
      <c r="E52"/>
      <c r="F52"/>
      <c r="G52" s="2"/>
      <c r="Y52" s="3"/>
      <c r="AC52" s="2"/>
      <c r="AD52" s="2"/>
      <c r="AE52" s="2"/>
      <c r="AF52" s="2"/>
      <c r="AG52" s="2"/>
      <c r="AH52" s="2"/>
      <c r="AI52" s="2"/>
      <c r="AJ52" s="2"/>
      <c r="AK52" s="2"/>
      <c r="AL52" s="2"/>
      <c r="AN52" s="2"/>
      <c r="AO52" s="2"/>
    </row>
    <row r="53" spans="2:54" ht="18" hidden="1" customHeight="1">
      <c r="C53"/>
      <c r="D53"/>
      <c r="E53"/>
      <c r="F53"/>
      <c r="G53" s="2"/>
      <c r="Y53" s="3"/>
      <c r="AC53" s="2"/>
      <c r="AD53" s="2"/>
      <c r="AE53" s="2"/>
      <c r="AF53" s="2"/>
      <c r="AG53" s="2"/>
      <c r="AH53" s="2"/>
      <c r="AI53" s="2"/>
      <c r="AJ53" s="2"/>
      <c r="AK53" s="2"/>
      <c r="AL53" s="2"/>
      <c r="AN53" s="2"/>
      <c r="AO53" s="2"/>
    </row>
    <row r="54" spans="2:54" ht="18" hidden="1" customHeight="1">
      <c r="C54"/>
      <c r="D54"/>
      <c r="E54"/>
      <c r="F54"/>
      <c r="G54" s="2"/>
      <c r="Y54" s="3"/>
      <c r="AC54" s="2"/>
      <c r="AD54" s="2"/>
      <c r="AE54" s="2"/>
      <c r="AF54" s="2"/>
      <c r="AG54" s="2"/>
      <c r="AH54" s="2"/>
      <c r="AI54" s="2"/>
      <c r="AJ54" s="2"/>
      <c r="AK54" s="2"/>
      <c r="AL54" s="2"/>
      <c r="AN54" s="2"/>
      <c r="AO54" s="2"/>
    </row>
    <row r="55" spans="2:54" ht="18" hidden="1" customHeight="1">
      <c r="C55"/>
      <c r="D55"/>
      <c r="E55"/>
      <c r="F55"/>
      <c r="G55" s="2"/>
      <c r="Y55" s="3"/>
      <c r="AC55" s="2"/>
      <c r="AD55" s="2"/>
      <c r="AE55" s="2"/>
      <c r="AF55" s="2"/>
      <c r="AG55" s="2"/>
      <c r="AH55" s="2"/>
      <c r="AI55" s="2"/>
      <c r="AJ55" s="2"/>
      <c r="AK55" s="2"/>
      <c r="AL55" s="2"/>
      <c r="AN55" s="2"/>
      <c r="AO55" s="2"/>
    </row>
    <row r="56" spans="2:54" ht="18" hidden="1" customHeight="1">
      <c r="C56"/>
      <c r="D56"/>
      <c r="E56"/>
      <c r="F56"/>
      <c r="G56" s="2"/>
      <c r="Y56" s="3"/>
      <c r="AC56" s="2"/>
      <c r="AD56" s="2"/>
      <c r="AE56" s="2"/>
      <c r="AF56" s="2"/>
      <c r="AG56" s="2"/>
      <c r="AH56" s="2"/>
      <c r="AI56" s="2"/>
      <c r="AJ56" s="2"/>
      <c r="AK56" s="2"/>
      <c r="AL56" s="2"/>
      <c r="AN56" s="2"/>
      <c r="AO56" s="2"/>
    </row>
    <row r="57" spans="2:54" ht="18" hidden="1" customHeight="1">
      <c r="C57"/>
      <c r="D57"/>
      <c r="E57"/>
      <c r="F57"/>
      <c r="G57" s="2"/>
      <c r="Y57" s="3"/>
      <c r="AC57" s="2"/>
      <c r="AD57" s="2"/>
      <c r="AE57" s="2"/>
      <c r="AF57" s="2"/>
      <c r="AG57" s="2"/>
      <c r="AH57" s="2"/>
      <c r="AI57" s="2"/>
      <c r="AJ57" s="2"/>
      <c r="AK57" s="2"/>
      <c r="AL57" s="2"/>
      <c r="AN57" s="2"/>
      <c r="AO57" s="2"/>
    </row>
    <row r="58" spans="2:54" ht="18" hidden="1" customHeight="1">
      <c r="C58"/>
      <c r="D58"/>
      <c r="E58"/>
      <c r="F58"/>
      <c r="G58" s="2"/>
      <c r="Y58" s="3"/>
      <c r="AC58" s="2"/>
      <c r="AD58" s="2"/>
      <c r="AE58" s="2"/>
      <c r="AF58" s="2"/>
      <c r="AG58" s="2"/>
      <c r="AH58" s="2"/>
      <c r="AI58" s="2"/>
      <c r="AJ58" s="2"/>
      <c r="AK58" s="2"/>
      <c r="AL58" s="2"/>
      <c r="AN58" s="2"/>
      <c r="AO58" s="2"/>
    </row>
    <row r="59" spans="2:54" ht="18" hidden="1" customHeight="1">
      <c r="C59"/>
      <c r="D59"/>
      <c r="E59"/>
      <c r="F59"/>
      <c r="G59" s="2"/>
      <c r="Y59" s="3"/>
      <c r="AC59" s="2"/>
      <c r="AD59" s="2"/>
      <c r="AE59" s="2"/>
      <c r="AF59" s="2"/>
      <c r="AG59" s="2"/>
      <c r="AH59" s="2"/>
      <c r="AI59" s="2"/>
      <c r="AJ59" s="2"/>
      <c r="AK59" s="2"/>
      <c r="AL59" s="2"/>
      <c r="AN59" s="2"/>
      <c r="AO59" s="2"/>
    </row>
    <row r="60" spans="2:54" ht="18" hidden="1" customHeight="1">
      <c r="C60"/>
      <c r="D60"/>
      <c r="E60"/>
      <c r="F60"/>
      <c r="G60" s="2"/>
      <c r="Y60" s="3"/>
      <c r="AC60" s="2"/>
      <c r="AD60" s="2"/>
      <c r="AE60" s="2"/>
      <c r="AF60" s="2"/>
      <c r="AG60" s="2"/>
      <c r="AH60" s="2"/>
      <c r="AI60" s="2"/>
      <c r="AJ60" s="2"/>
      <c r="AK60" s="2"/>
      <c r="AL60" s="2"/>
      <c r="AN60" s="2"/>
      <c r="AO60" s="2"/>
    </row>
    <row r="61" spans="2:54" ht="18" hidden="1" customHeight="1">
      <c r="C61"/>
      <c r="D61"/>
      <c r="E61"/>
      <c r="F61"/>
      <c r="G61" s="2"/>
      <c r="Y61" s="3"/>
      <c r="AC61" s="2"/>
      <c r="AD61" s="2"/>
      <c r="AE61" s="2"/>
      <c r="AF61" s="2"/>
      <c r="AG61" s="2"/>
      <c r="AH61" s="2"/>
      <c r="AI61" s="2"/>
      <c r="AJ61" s="2"/>
      <c r="AK61" s="2"/>
      <c r="AL61" s="2"/>
      <c r="AN61" s="2"/>
      <c r="AO61" s="2"/>
    </row>
    <row r="62" spans="2:54" ht="18" hidden="1" customHeight="1">
      <c r="B62" s="21"/>
      <c r="C62"/>
      <c r="D62"/>
      <c r="E62"/>
      <c r="F62"/>
      <c r="G62" s="2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4"/>
      <c r="V62" s="21"/>
      <c r="W62" s="21"/>
      <c r="X62" s="21"/>
      <c r="Y62" s="23"/>
      <c r="Z62" s="21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4"/>
      <c r="AN62" s="2"/>
      <c r="AO62" s="2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</row>
    <row r="63" spans="2:54" ht="18" hidden="1" customHeight="1">
      <c r="B63" s="21"/>
      <c r="C63"/>
      <c r="D63"/>
      <c r="E63"/>
      <c r="F63"/>
      <c r="G63" s="22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4"/>
      <c r="V63" s="21"/>
      <c r="W63" s="21"/>
      <c r="X63" s="21"/>
      <c r="Y63" s="23"/>
      <c r="Z63" s="21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4"/>
      <c r="AN63" s="2"/>
      <c r="AO63" s="2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</row>
    <row r="64" spans="2:54" ht="18" hidden="1" customHeight="1">
      <c r="B64" s="21"/>
      <c r="C64"/>
      <c r="D64"/>
      <c r="E64"/>
      <c r="F64"/>
      <c r="G64" s="22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4"/>
      <c r="V64" s="21"/>
      <c r="W64" s="21"/>
      <c r="X64" s="21"/>
      <c r="Y64" s="23"/>
      <c r="Z64" s="21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4"/>
      <c r="AN64" s="2"/>
      <c r="AO64" s="2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</row>
    <row r="65" spans="1:65" ht="18" hidden="1" customHeight="1">
      <c r="B65" s="21"/>
      <c r="C65"/>
      <c r="D65"/>
      <c r="E65"/>
      <c r="F65"/>
      <c r="G65" s="2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4"/>
      <c r="V65" s="21"/>
      <c r="W65" s="21"/>
      <c r="X65" s="21"/>
      <c r="Y65" s="23"/>
      <c r="Z65" s="21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4"/>
      <c r="AN65" s="2"/>
      <c r="AO65" s="2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</row>
    <row r="66" spans="1:65" ht="18" hidden="1" customHeight="1">
      <c r="B66" s="21"/>
      <c r="C66"/>
      <c r="D66"/>
      <c r="E66"/>
      <c r="F66"/>
      <c r="G66" s="2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4"/>
      <c r="V66" s="21"/>
      <c r="W66" s="21"/>
      <c r="X66" s="21"/>
      <c r="Y66" s="23"/>
      <c r="Z66" s="21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4"/>
      <c r="AN66" s="2"/>
      <c r="AO66" s="2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</row>
    <row r="67" spans="1:65" ht="18" hidden="1" customHeight="1">
      <c r="B67" s="21"/>
      <c r="C67"/>
      <c r="D67"/>
      <c r="E67"/>
      <c r="F67"/>
      <c r="G67" s="2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4"/>
      <c r="V67" s="21"/>
      <c r="W67" s="21"/>
      <c r="X67" s="21"/>
      <c r="Y67" s="23"/>
      <c r="Z67" s="21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4"/>
      <c r="AN67" s="2"/>
      <c r="AO67" s="2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</row>
    <row r="68" spans="1:65" ht="18" hidden="1" customHeight="1">
      <c r="B68" s="21"/>
      <c r="C68"/>
      <c r="D68"/>
      <c r="E68"/>
      <c r="F68"/>
      <c r="G68" s="2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4"/>
      <c r="V68" s="21"/>
      <c r="W68" s="21"/>
      <c r="X68" s="21"/>
      <c r="Y68" s="23"/>
      <c r="Z68" s="21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4"/>
      <c r="AN68" s="2"/>
      <c r="AO68" s="2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</row>
    <row r="69" spans="1:65" ht="18" hidden="1" customHeight="1">
      <c r="B69" s="21"/>
      <c r="C69"/>
      <c r="D69"/>
      <c r="E69"/>
      <c r="F69"/>
      <c r="G69" s="2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4"/>
      <c r="V69" s="21"/>
      <c r="W69" s="21"/>
      <c r="X69" s="21"/>
      <c r="Y69" s="23"/>
      <c r="Z69" s="21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4"/>
      <c r="AN69" s="2"/>
      <c r="AO69" s="2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</row>
    <row r="70" spans="1:65" ht="18" hidden="1" customHeight="1">
      <c r="B70" s="21"/>
      <c r="C70"/>
      <c r="D70"/>
      <c r="E70"/>
      <c r="F70"/>
      <c r="G70" s="2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4"/>
      <c r="V70" s="21"/>
      <c r="W70" s="21"/>
      <c r="X70" s="21"/>
      <c r="Y70" s="23"/>
      <c r="Z70" s="21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4"/>
      <c r="AN70" s="2"/>
      <c r="AO70" s="2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</row>
    <row r="71" spans="1:65" ht="18" hidden="1" customHeight="1">
      <c r="B71" s="21"/>
      <c r="C71"/>
      <c r="D71"/>
      <c r="E71"/>
      <c r="F71"/>
      <c r="G71" s="2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4"/>
      <c r="V71" s="21"/>
      <c r="W71" s="21"/>
      <c r="X71" s="21"/>
      <c r="Y71" s="23"/>
      <c r="Z71" s="21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4"/>
      <c r="AN71" s="2"/>
      <c r="AO71" s="2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</row>
    <row r="72" spans="1:65" s="14" customFormat="1" ht="18" hidden="1" customHeight="1">
      <c r="A72" s="10"/>
      <c r="B72" s="15"/>
      <c r="C72"/>
      <c r="D72"/>
      <c r="E72"/>
      <c r="F72"/>
      <c r="G72" s="15"/>
      <c r="H72" s="15"/>
      <c r="I72" s="15"/>
      <c r="J72" s="15"/>
      <c r="K72" s="15"/>
      <c r="L72" s="15"/>
      <c r="M72" s="15"/>
      <c r="N72" s="15"/>
      <c r="O72" s="15"/>
      <c r="P72" s="6"/>
      <c r="Q72" s="15"/>
      <c r="R72" s="15"/>
      <c r="S72" s="16"/>
      <c r="T72" s="15"/>
      <c r="U72" s="15"/>
      <c r="V72" s="5"/>
      <c r="W72" s="15"/>
      <c r="X72" s="5"/>
      <c r="Y72" s="4"/>
      <c r="Z72" s="15"/>
      <c r="AA72" s="15"/>
      <c r="AB72" s="15"/>
      <c r="AC72" s="15"/>
      <c r="AD72" s="5"/>
      <c r="AE72" s="17"/>
      <c r="AF72" s="17"/>
      <c r="AG72" s="15"/>
      <c r="AH72" s="15"/>
      <c r="AI72" s="15"/>
      <c r="AJ72" s="15"/>
      <c r="AK72" s="15"/>
      <c r="AL72" s="7"/>
      <c r="AM72" s="15"/>
      <c r="AN72" s="15"/>
      <c r="AO72" s="7"/>
      <c r="AP72" s="15"/>
      <c r="AQ72" s="15"/>
      <c r="AR72" s="15"/>
      <c r="AS72" s="15"/>
      <c r="AT72" s="15"/>
      <c r="AU72" s="15"/>
      <c r="AV72" s="15"/>
      <c r="AW72" s="5"/>
      <c r="AX72" s="5"/>
      <c r="AY72" s="5"/>
      <c r="AZ72" s="5"/>
      <c r="BA72" s="5"/>
      <c r="BB72" s="5"/>
      <c r="BH72"/>
      <c r="BI72"/>
      <c r="BJ72"/>
      <c r="BK72"/>
      <c r="BL72"/>
      <c r="BM72"/>
    </row>
    <row r="73" spans="1:65" s="14" customFormat="1" ht="18" hidden="1" customHeight="1">
      <c r="A73" s="10"/>
      <c r="B73" s="15"/>
      <c r="C73"/>
      <c r="D73"/>
      <c r="E73"/>
      <c r="F73"/>
      <c r="G73" s="15"/>
      <c r="H73" s="15"/>
      <c r="I73" s="15"/>
      <c r="J73" s="15"/>
      <c r="K73" s="15"/>
      <c r="L73" s="15"/>
      <c r="M73" s="15"/>
      <c r="N73" s="15"/>
      <c r="O73" s="15"/>
      <c r="P73" s="6"/>
      <c r="Q73" s="15"/>
      <c r="R73" s="15"/>
      <c r="S73" s="16"/>
      <c r="T73" s="15"/>
      <c r="U73" s="15"/>
      <c r="V73" s="5"/>
      <c r="W73" s="15"/>
      <c r="X73" s="15"/>
      <c r="Y73" s="4"/>
      <c r="Z73" s="15"/>
      <c r="AA73" s="15"/>
      <c r="AB73" s="15"/>
      <c r="AC73" s="15"/>
      <c r="AD73" s="5"/>
      <c r="AE73" s="17"/>
      <c r="AF73" s="17"/>
      <c r="AG73" s="15"/>
      <c r="AH73" s="15"/>
      <c r="AI73" s="15"/>
      <c r="AJ73" s="15"/>
      <c r="AK73" s="15"/>
      <c r="AL73" s="7"/>
      <c r="AM73" s="15"/>
      <c r="AN73" s="15"/>
      <c r="AO73" s="7"/>
      <c r="AP73" s="15"/>
      <c r="AQ73" s="15"/>
      <c r="AR73" s="15"/>
      <c r="AS73" s="15"/>
      <c r="AT73" s="15"/>
      <c r="AU73" s="15"/>
      <c r="AV73" s="15"/>
      <c r="AW73" s="5"/>
      <c r="AX73" s="5"/>
      <c r="AY73" s="5"/>
      <c r="AZ73" s="5"/>
      <c r="BA73" s="5"/>
      <c r="BB73" s="5"/>
      <c r="BH73"/>
      <c r="BI73"/>
      <c r="BJ73"/>
      <c r="BK73"/>
      <c r="BL73"/>
      <c r="BM73"/>
    </row>
    <row r="74" spans="1:65" s="14" customFormat="1" ht="18" hidden="1" customHeight="1">
      <c r="A74" s="10"/>
      <c r="B74" s="15"/>
      <c r="C74"/>
      <c r="D74"/>
      <c r="E74"/>
      <c r="F74"/>
      <c r="G74" s="15"/>
      <c r="H74" s="15"/>
      <c r="I74" s="15"/>
      <c r="J74" s="15"/>
      <c r="K74" s="15"/>
      <c r="L74" s="15"/>
      <c r="M74" s="15"/>
      <c r="N74" s="15"/>
      <c r="O74" s="15"/>
      <c r="P74" s="6"/>
      <c r="Q74" s="15"/>
      <c r="R74" s="15"/>
      <c r="S74" s="16"/>
      <c r="T74" s="15"/>
      <c r="U74" s="15"/>
      <c r="V74" s="5"/>
      <c r="W74" s="15"/>
      <c r="X74" s="15"/>
      <c r="Y74" s="4"/>
      <c r="Z74" s="15"/>
      <c r="AA74" s="15"/>
      <c r="AB74" s="15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15"/>
      <c r="AN74" s="18"/>
      <c r="AO74" s="7"/>
      <c r="AP74" s="15"/>
      <c r="AQ74" s="15"/>
      <c r="AR74" s="15"/>
      <c r="AS74" s="15"/>
      <c r="AT74" s="15"/>
      <c r="AU74" s="15"/>
      <c r="AV74" s="15"/>
      <c r="AW74" s="5"/>
      <c r="AX74" s="5"/>
      <c r="AY74" s="15"/>
      <c r="AZ74" s="5"/>
      <c r="BA74" s="5"/>
      <c r="BB74" s="5"/>
      <c r="BH74"/>
      <c r="BI74"/>
      <c r="BJ74"/>
      <c r="BK74"/>
      <c r="BL74"/>
      <c r="BM74"/>
    </row>
    <row r="75" spans="1:65" s="14" customFormat="1" ht="18" hidden="1" customHeight="1">
      <c r="A75" s="10"/>
      <c r="B75" s="15"/>
      <c r="C75"/>
      <c r="D75"/>
      <c r="E75"/>
      <c r="F7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6"/>
      <c r="T75" s="15"/>
      <c r="U75" s="15"/>
      <c r="V75" s="5"/>
      <c r="W75" s="15"/>
      <c r="X75" s="5"/>
      <c r="Y75" s="4"/>
      <c r="Z75" s="15"/>
      <c r="AA75" s="15"/>
      <c r="AB75" s="15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15"/>
      <c r="AN75" s="18"/>
      <c r="AO75" s="7"/>
      <c r="AP75" s="15"/>
      <c r="AQ75" s="15"/>
      <c r="AR75" s="15"/>
      <c r="AS75" s="15"/>
      <c r="AT75" s="15"/>
      <c r="AU75" s="15"/>
      <c r="AV75" s="15"/>
      <c r="AW75" s="5"/>
      <c r="AX75" s="5"/>
      <c r="AY75" s="15"/>
      <c r="AZ75" s="5"/>
      <c r="BA75" s="5"/>
      <c r="BB75" s="5"/>
      <c r="BH75"/>
      <c r="BI75"/>
      <c r="BJ75"/>
      <c r="BK75"/>
      <c r="BL75"/>
      <c r="BM75"/>
    </row>
    <row r="76" spans="1:65" s="14" customFormat="1" ht="18" hidden="1" customHeight="1">
      <c r="A76" s="10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  <c r="T76" s="15"/>
      <c r="U76" s="15"/>
      <c r="V76" s="5"/>
      <c r="W76" s="15"/>
      <c r="X76" s="15"/>
      <c r="Y76" s="4"/>
      <c r="Z76" s="15"/>
      <c r="AA76" s="15"/>
      <c r="AB76" s="15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15"/>
      <c r="AN76" s="18"/>
      <c r="AO76" s="7"/>
      <c r="AP76" s="15"/>
      <c r="AQ76" s="15"/>
      <c r="AR76" s="15"/>
      <c r="AS76" s="15"/>
      <c r="AT76" s="15"/>
      <c r="AU76" s="15"/>
      <c r="AV76" s="15"/>
      <c r="AW76" s="5"/>
      <c r="AX76" s="5"/>
      <c r="AY76" s="15"/>
      <c r="AZ76" s="5"/>
      <c r="BA76" s="5"/>
      <c r="BB76" s="5"/>
      <c r="BH76"/>
      <c r="BI76"/>
      <c r="BJ76"/>
      <c r="BK76"/>
      <c r="BL76"/>
      <c r="BM76"/>
    </row>
    <row r="77" spans="1:65" s="14" customFormat="1" ht="18" hidden="1" customHeight="1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6"/>
      <c r="T77" s="15"/>
      <c r="U77" s="15"/>
      <c r="V77" s="5"/>
      <c r="W77" s="15"/>
      <c r="X77" s="15"/>
      <c r="Y77" s="4"/>
      <c r="Z77" s="15"/>
      <c r="AA77" s="15"/>
      <c r="AB77" s="15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15"/>
      <c r="AN77" s="18"/>
      <c r="AO77" s="7"/>
      <c r="AP77" s="15"/>
      <c r="AQ77" s="15"/>
      <c r="AR77" s="15"/>
      <c r="AS77" s="15"/>
      <c r="AT77" s="15"/>
      <c r="AU77" s="15"/>
      <c r="AV77" s="15"/>
      <c r="AW77" s="5"/>
      <c r="AX77" s="5"/>
      <c r="AY77" s="15"/>
      <c r="AZ77" s="5"/>
      <c r="BA77" s="5"/>
      <c r="BB77" s="5"/>
      <c r="BH77"/>
      <c r="BI77"/>
      <c r="BJ77"/>
      <c r="BK77"/>
      <c r="BL77"/>
      <c r="BM77"/>
    </row>
    <row r="78" spans="1:65" s="14" customFormat="1" ht="18" hidden="1" customHeight="1">
      <c r="A78" s="10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6"/>
      <c r="Q78" s="15"/>
      <c r="R78" s="15"/>
      <c r="S78" s="16"/>
      <c r="T78" s="15"/>
      <c r="U78" s="15"/>
      <c r="V78" s="5"/>
      <c r="W78" s="15"/>
      <c r="X78" s="15"/>
      <c r="Y78" s="4"/>
      <c r="Z78" s="15"/>
      <c r="AA78" s="15"/>
      <c r="AB78" s="15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15"/>
      <c r="AN78" s="18"/>
      <c r="AO78" s="7"/>
      <c r="AP78" s="15"/>
      <c r="AQ78" s="15"/>
      <c r="AR78" s="15"/>
      <c r="AS78" s="15"/>
      <c r="AT78" s="15"/>
      <c r="AU78" s="15"/>
      <c r="AV78" s="15"/>
      <c r="AW78" s="5"/>
      <c r="AX78" s="5"/>
      <c r="AY78" s="15"/>
      <c r="AZ78" s="5"/>
      <c r="BA78" s="5"/>
      <c r="BB78" s="5"/>
      <c r="BH78"/>
      <c r="BI78"/>
      <c r="BJ78"/>
      <c r="BK78"/>
      <c r="BL78"/>
      <c r="BM78"/>
    </row>
    <row r="79" spans="1:65" s="14" customFormat="1" ht="18" hidden="1" customHeight="1">
      <c r="A79" s="10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6"/>
      <c r="Q79" s="15"/>
      <c r="R79" s="15"/>
      <c r="S79" s="16"/>
      <c r="T79" s="15"/>
      <c r="U79" s="15"/>
      <c r="V79" s="5"/>
      <c r="W79" s="15"/>
      <c r="X79" s="5"/>
      <c r="Y79" s="4"/>
      <c r="Z79" s="15"/>
      <c r="AA79" s="15"/>
      <c r="AB79" s="15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15"/>
      <c r="AN79" s="18"/>
      <c r="AO79" s="7"/>
      <c r="AP79" s="15"/>
      <c r="AQ79" s="15"/>
      <c r="AR79" s="15"/>
      <c r="AS79" s="15"/>
      <c r="AT79" s="15"/>
      <c r="AU79" s="15"/>
      <c r="AV79" s="15"/>
      <c r="AW79" s="5"/>
      <c r="AX79" s="5"/>
      <c r="AY79" s="15"/>
      <c r="AZ79" s="5"/>
      <c r="BA79" s="5"/>
      <c r="BB79" s="5"/>
      <c r="BH79"/>
      <c r="BI79"/>
      <c r="BJ79"/>
      <c r="BK79"/>
      <c r="BL79"/>
      <c r="BM79"/>
    </row>
    <row r="80" spans="1:65" s="14" customFormat="1" ht="18" hidden="1" customHeight="1">
      <c r="A80" s="10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6"/>
      <c r="Q80" s="15"/>
      <c r="R80" s="15"/>
      <c r="S80" s="16"/>
      <c r="T80" s="15"/>
      <c r="U80" s="15"/>
      <c r="V80" s="5"/>
      <c r="W80" s="15"/>
      <c r="X80" s="5"/>
      <c r="Y80" s="4"/>
      <c r="Z80" s="15"/>
      <c r="AA80" s="15"/>
      <c r="AB80" s="15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15"/>
      <c r="AN80" s="18"/>
      <c r="AO80" s="7"/>
      <c r="AP80" s="15"/>
      <c r="AQ80" s="15"/>
      <c r="AR80" s="15"/>
      <c r="AS80" s="15"/>
      <c r="AT80" s="15"/>
      <c r="AU80" s="15"/>
      <c r="AV80" s="15"/>
      <c r="AW80" s="5"/>
      <c r="AX80" s="5"/>
      <c r="AY80" s="15"/>
      <c r="AZ80" s="5"/>
      <c r="BA80" s="5"/>
      <c r="BB80" s="5"/>
      <c r="BH80"/>
      <c r="BI80"/>
      <c r="BJ80"/>
      <c r="BK80"/>
      <c r="BL80"/>
      <c r="BM80"/>
    </row>
    <row r="81" spans="1:65" s="14" customFormat="1" ht="18" hidden="1" customHeight="1">
      <c r="A81" s="10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6"/>
      <c r="Q81" s="15"/>
      <c r="R81" s="15"/>
      <c r="S81" s="16"/>
      <c r="T81" s="15"/>
      <c r="U81" s="15"/>
      <c r="V81" s="5"/>
      <c r="W81" s="15"/>
      <c r="X81" s="5"/>
      <c r="Y81" s="4"/>
      <c r="Z81" s="15"/>
      <c r="AA81" s="15"/>
      <c r="AB81" s="15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15"/>
      <c r="AN81" s="18"/>
      <c r="AO81" s="7"/>
      <c r="AP81" s="15"/>
      <c r="AQ81" s="15"/>
      <c r="AR81" s="15"/>
      <c r="AS81" s="15"/>
      <c r="AT81" s="15"/>
      <c r="AU81" s="15"/>
      <c r="AV81" s="15"/>
      <c r="AW81" s="5"/>
      <c r="AX81" s="5"/>
      <c r="AY81" s="15"/>
      <c r="AZ81" s="5"/>
      <c r="BA81" s="5"/>
      <c r="BB81" s="5"/>
      <c r="BH81"/>
      <c r="BI81"/>
      <c r="BJ81"/>
      <c r="BK81"/>
      <c r="BL81"/>
      <c r="BM81"/>
    </row>
    <row r="82" spans="1:65" s="14" customFormat="1" ht="18" hidden="1" customHeight="1">
      <c r="A82" s="10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6"/>
      <c r="Q82" s="15"/>
      <c r="R82" s="15"/>
      <c r="S82" s="16"/>
      <c r="T82" s="15"/>
      <c r="U82" s="15"/>
      <c r="V82" s="5"/>
      <c r="W82" s="15"/>
      <c r="X82" s="5"/>
      <c r="Y82" s="4"/>
      <c r="Z82" s="15"/>
      <c r="AA82" s="15"/>
      <c r="AB82" s="15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15"/>
      <c r="AN82" s="18"/>
      <c r="AO82" s="7"/>
      <c r="AP82" s="15"/>
      <c r="AQ82" s="15"/>
      <c r="AR82" s="15"/>
      <c r="AS82" s="15"/>
      <c r="AT82" s="15"/>
      <c r="AU82" s="15"/>
      <c r="AV82" s="15"/>
      <c r="AW82" s="5"/>
      <c r="AX82" s="5"/>
      <c r="AY82" s="15"/>
      <c r="AZ82" s="5"/>
      <c r="BA82" s="5"/>
      <c r="BB82" s="5"/>
      <c r="BH82"/>
      <c r="BI82"/>
      <c r="BJ82"/>
      <c r="BK82"/>
      <c r="BL82"/>
      <c r="BM82"/>
    </row>
    <row r="83" spans="1:65" s="14" customFormat="1" ht="18" hidden="1" customHeight="1">
      <c r="A83" s="10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6"/>
      <c r="Q83" s="15"/>
      <c r="R83" s="15"/>
      <c r="S83" s="16"/>
      <c r="T83" s="15"/>
      <c r="U83" s="15"/>
      <c r="V83" s="5"/>
      <c r="W83" s="15"/>
      <c r="X83" s="5"/>
      <c r="Y83" s="4"/>
      <c r="Z83" s="15"/>
      <c r="AA83" s="15"/>
      <c r="AB83" s="15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15"/>
      <c r="AN83" s="18"/>
      <c r="AO83" s="7"/>
      <c r="AP83" s="15"/>
      <c r="AQ83" s="15"/>
      <c r="AR83" s="15"/>
      <c r="AS83" s="15"/>
      <c r="AT83" s="15"/>
      <c r="AU83" s="15"/>
      <c r="AV83" s="15"/>
      <c r="AW83" s="5"/>
      <c r="AX83" s="5"/>
      <c r="AY83" s="15"/>
      <c r="AZ83" s="5"/>
      <c r="BA83" s="5"/>
      <c r="BB83" s="5"/>
      <c r="BH83"/>
      <c r="BI83"/>
      <c r="BJ83"/>
      <c r="BK83"/>
      <c r="BL83"/>
      <c r="BM83"/>
    </row>
    <row r="84" spans="1:65" s="14" customFormat="1" ht="18" hidden="1" customHeight="1">
      <c r="A84" s="10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6"/>
      <c r="Q84" s="15"/>
      <c r="R84" s="15"/>
      <c r="S84" s="16"/>
      <c r="T84" s="15"/>
      <c r="U84" s="15"/>
      <c r="V84" s="5"/>
      <c r="W84" s="15"/>
      <c r="X84" s="5"/>
      <c r="Y84" s="4"/>
      <c r="Z84" s="15"/>
      <c r="AA84" s="15"/>
      <c r="AB84" s="15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15"/>
      <c r="AN84" s="18"/>
      <c r="AO84" s="7"/>
      <c r="AP84" s="15"/>
      <c r="AQ84" s="15"/>
      <c r="AR84" s="15"/>
      <c r="AS84" s="15"/>
      <c r="AT84" s="15"/>
      <c r="AU84" s="15"/>
      <c r="AV84" s="15"/>
      <c r="AW84" s="5"/>
      <c r="AX84" s="5"/>
      <c r="AY84" s="15"/>
      <c r="AZ84" s="5"/>
      <c r="BA84" s="5"/>
      <c r="BB84" s="5"/>
      <c r="BH84"/>
      <c r="BI84"/>
      <c r="BJ84"/>
      <c r="BK84"/>
      <c r="BL84"/>
      <c r="BM84"/>
    </row>
    <row r="85" spans="1:65" s="14" customFormat="1" ht="18" hidden="1" customHeight="1">
      <c r="A85" s="10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6"/>
      <c r="Q85" s="15"/>
      <c r="R85" s="15"/>
      <c r="S85" s="16"/>
      <c r="T85" s="15"/>
      <c r="U85" s="15"/>
      <c r="V85" s="5"/>
      <c r="W85" s="15"/>
      <c r="X85" s="5"/>
      <c r="Y85" s="4"/>
      <c r="Z85" s="15"/>
      <c r="AA85" s="15"/>
      <c r="AB85" s="15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15"/>
      <c r="AN85" s="18"/>
      <c r="AO85" s="7"/>
      <c r="AP85" s="15"/>
      <c r="AQ85" s="15"/>
      <c r="AR85" s="15"/>
      <c r="AS85" s="15"/>
      <c r="AT85" s="15"/>
      <c r="AU85" s="15"/>
      <c r="AV85" s="15"/>
      <c r="AW85" s="5"/>
      <c r="AX85" s="5"/>
      <c r="AY85" s="15"/>
      <c r="AZ85" s="5"/>
      <c r="BA85" s="5"/>
      <c r="BB85" s="5"/>
      <c r="BH85"/>
      <c r="BI85"/>
      <c r="BJ85"/>
      <c r="BK85"/>
      <c r="BL85"/>
      <c r="BM85"/>
    </row>
    <row r="86" spans="1:65" s="14" customFormat="1" ht="18" hidden="1" customHeight="1">
      <c r="A86" s="10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6"/>
      <c r="Q86" s="15"/>
      <c r="R86" s="15"/>
      <c r="S86" s="16"/>
      <c r="T86" s="15"/>
      <c r="U86" s="15"/>
      <c r="V86" s="5"/>
      <c r="W86" s="15"/>
      <c r="X86" s="5"/>
      <c r="Y86" s="4"/>
      <c r="Z86" s="15"/>
      <c r="AA86" s="15"/>
      <c r="AB86" s="15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15"/>
      <c r="AN86" s="18"/>
      <c r="AO86" s="7"/>
      <c r="AP86" s="15"/>
      <c r="AQ86" s="15"/>
      <c r="AR86" s="15"/>
      <c r="AS86" s="15"/>
      <c r="AT86" s="15"/>
      <c r="AU86" s="15"/>
      <c r="AV86" s="15"/>
      <c r="AW86" s="5"/>
      <c r="AX86" s="5"/>
      <c r="AY86" s="15"/>
      <c r="AZ86" s="5"/>
      <c r="BA86" s="5"/>
      <c r="BB86" s="5"/>
      <c r="BH86"/>
      <c r="BI86"/>
      <c r="BJ86"/>
      <c r="BK86"/>
      <c r="BL86"/>
      <c r="BM86"/>
    </row>
    <row r="87" spans="1:65" s="14" customFormat="1" ht="18" hidden="1" customHeight="1">
      <c r="A87" s="10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6"/>
      <c r="Q87" s="15"/>
      <c r="R87" s="15"/>
      <c r="S87" s="16"/>
      <c r="T87" s="15"/>
      <c r="U87" s="15"/>
      <c r="V87" s="5"/>
      <c r="W87" s="15"/>
      <c r="X87" s="5"/>
      <c r="Y87" s="4"/>
      <c r="Z87" s="15"/>
      <c r="AA87" s="15"/>
      <c r="AB87" s="15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15"/>
      <c r="AN87" s="18"/>
      <c r="AO87" s="7"/>
      <c r="AP87" s="15"/>
      <c r="AQ87" s="15"/>
      <c r="AR87" s="15"/>
      <c r="AS87" s="15"/>
      <c r="AT87" s="15"/>
      <c r="AU87" s="15"/>
      <c r="AV87" s="15"/>
      <c r="AW87" s="5"/>
      <c r="AX87" s="5"/>
      <c r="AY87" s="15"/>
      <c r="AZ87" s="5"/>
      <c r="BA87" s="5"/>
      <c r="BB87" s="5"/>
      <c r="BH87"/>
      <c r="BI87"/>
      <c r="BJ87"/>
      <c r="BK87"/>
      <c r="BL87"/>
      <c r="BM87"/>
    </row>
    <row r="88" spans="1:65" s="14" customFormat="1" ht="18" hidden="1" customHeight="1">
      <c r="A88" s="10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6"/>
      <c r="Q88" s="15"/>
      <c r="R88" s="15"/>
      <c r="S88" s="16"/>
      <c r="T88" s="15"/>
      <c r="U88" s="15"/>
      <c r="V88" s="5"/>
      <c r="W88" s="15"/>
      <c r="X88" s="5"/>
      <c r="Y88" s="4"/>
      <c r="Z88" s="15"/>
      <c r="AA88" s="15"/>
      <c r="AB88" s="15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15"/>
      <c r="AN88" s="18"/>
      <c r="AO88" s="7"/>
      <c r="AP88" s="15"/>
      <c r="AQ88" s="15"/>
      <c r="AR88" s="15"/>
      <c r="AS88" s="15"/>
      <c r="AT88" s="15"/>
      <c r="AU88" s="15"/>
      <c r="AV88" s="15"/>
      <c r="AW88" s="5"/>
      <c r="AX88" s="5"/>
      <c r="AY88" s="15"/>
      <c r="AZ88" s="5"/>
      <c r="BA88" s="5"/>
      <c r="BB88" s="5"/>
      <c r="BH88"/>
      <c r="BI88"/>
      <c r="BJ88"/>
      <c r="BK88"/>
      <c r="BL88"/>
      <c r="BM88"/>
    </row>
    <row r="89" spans="1:65" s="14" customFormat="1" ht="18" hidden="1" customHeight="1">
      <c r="A89" s="10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6"/>
      <c r="Q89" s="15"/>
      <c r="R89" s="15"/>
      <c r="S89" s="16"/>
      <c r="T89" s="15"/>
      <c r="U89" s="15"/>
      <c r="V89" s="18"/>
      <c r="W89" s="15"/>
      <c r="X89" s="5"/>
      <c r="Y89" s="4"/>
      <c r="Z89" s="15"/>
      <c r="AA89" s="15"/>
      <c r="AB89" s="15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15"/>
      <c r="AN89" s="18"/>
      <c r="AO89" s="7"/>
      <c r="AP89" s="15"/>
      <c r="AQ89" s="15"/>
      <c r="AR89" s="15"/>
      <c r="AS89" s="15"/>
      <c r="AT89" s="15"/>
      <c r="AU89" s="15"/>
      <c r="AV89" s="15"/>
      <c r="AW89" s="5"/>
      <c r="AX89" s="5"/>
      <c r="AY89" s="15"/>
      <c r="AZ89" s="5"/>
      <c r="BA89" s="5"/>
      <c r="BB89" s="5"/>
      <c r="BH89"/>
      <c r="BI89"/>
      <c r="BJ89"/>
      <c r="BK89"/>
      <c r="BL89"/>
      <c r="BM89"/>
    </row>
    <row r="90" spans="1:65" s="14" customFormat="1" ht="18" hidden="1" customHeight="1">
      <c r="A90" s="10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  <c r="T90" s="15"/>
      <c r="U90" s="15"/>
      <c r="V90" s="5"/>
      <c r="W90" s="15"/>
      <c r="X90" s="5"/>
      <c r="Y90" s="4"/>
      <c r="Z90" s="15"/>
      <c r="AA90" s="15"/>
      <c r="AB90" s="15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15"/>
      <c r="AN90" s="18"/>
      <c r="AO90" s="7"/>
      <c r="AP90" s="15"/>
      <c r="AQ90" s="15"/>
      <c r="AR90" s="15"/>
      <c r="AS90" s="15"/>
      <c r="AT90" s="15"/>
      <c r="AU90" s="15"/>
      <c r="AV90" s="15"/>
      <c r="AW90" s="5"/>
      <c r="AX90" s="5"/>
      <c r="AY90" s="15"/>
      <c r="AZ90" s="5"/>
      <c r="BA90" s="5"/>
      <c r="BB90" s="5"/>
      <c r="BH90"/>
      <c r="BI90"/>
      <c r="BJ90"/>
      <c r="BK90"/>
      <c r="BL90"/>
      <c r="BM90"/>
    </row>
    <row r="91" spans="1:65" s="14" customFormat="1" ht="18" hidden="1" customHeight="1">
      <c r="A91" s="10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15"/>
      <c r="U91" s="15"/>
      <c r="V91" s="5"/>
      <c r="W91" s="15"/>
      <c r="X91" s="5"/>
      <c r="Y91" s="4"/>
      <c r="Z91" s="15"/>
      <c r="AA91" s="15"/>
      <c r="AB91" s="15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5"/>
      <c r="AN91" s="18"/>
      <c r="AO91" s="7"/>
      <c r="AP91" s="15"/>
      <c r="AQ91" s="15"/>
      <c r="AR91" s="15"/>
      <c r="AS91" s="15"/>
      <c r="AT91" s="15"/>
      <c r="AU91" s="15"/>
      <c r="AV91" s="15"/>
      <c r="AW91" s="5"/>
      <c r="AX91" s="5"/>
      <c r="AY91" s="15"/>
      <c r="AZ91" s="5"/>
      <c r="BA91" s="5"/>
      <c r="BB91" s="5"/>
      <c r="BH91"/>
      <c r="BI91"/>
      <c r="BJ91"/>
      <c r="BK91"/>
      <c r="BL91"/>
      <c r="BM91"/>
    </row>
    <row r="92" spans="1:65" s="14" customFormat="1" ht="18" hidden="1" customHeight="1">
      <c r="A92" s="10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6"/>
      <c r="T92" s="15"/>
      <c r="U92" s="15"/>
      <c r="V92" s="5"/>
      <c r="W92" s="15"/>
      <c r="X92" s="15"/>
      <c r="Y92" s="4"/>
      <c r="Z92" s="15"/>
      <c r="AA92" s="15"/>
      <c r="AB92" s="15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5"/>
      <c r="AX92" s="5"/>
      <c r="AY92" s="15"/>
      <c r="AZ92" s="5"/>
      <c r="BA92" s="5"/>
      <c r="BB92" s="5"/>
      <c r="BH92"/>
      <c r="BI92"/>
      <c r="BJ92"/>
      <c r="BK92"/>
      <c r="BL92"/>
      <c r="BM92"/>
    </row>
    <row r="93" spans="1:65" s="14" customFormat="1" ht="18" hidden="1" customHeight="1">
      <c r="A93" s="10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6"/>
      <c r="T93" s="15"/>
      <c r="U93" s="15"/>
      <c r="V93" s="5"/>
      <c r="W93" s="15"/>
      <c r="X93" s="15"/>
      <c r="Y93" s="4"/>
      <c r="Z93" s="15"/>
      <c r="AA93" s="15"/>
      <c r="AB93" s="15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5"/>
      <c r="AX93" s="5"/>
      <c r="AY93" s="15"/>
      <c r="AZ93" s="5"/>
      <c r="BA93" s="5"/>
      <c r="BB93" s="5"/>
      <c r="BH93"/>
      <c r="BI93"/>
      <c r="BJ93"/>
      <c r="BK93"/>
      <c r="BL93"/>
      <c r="BM93"/>
    </row>
    <row r="94" spans="1:65" s="14" customFormat="1" ht="18" hidden="1" customHeight="1">
      <c r="A94" s="10"/>
      <c r="B94" s="5"/>
      <c r="C94" s="5"/>
      <c r="D94" s="5"/>
      <c r="E94" s="5"/>
      <c r="F94" s="6"/>
      <c r="G94" s="7"/>
      <c r="H94" s="5"/>
      <c r="I94" s="6"/>
      <c r="J94" s="5"/>
      <c r="K94" s="5"/>
      <c r="L94" s="5"/>
      <c r="M94" s="5"/>
      <c r="N94" s="6"/>
      <c r="O94" s="6"/>
      <c r="P94" s="6"/>
      <c r="Q94" s="5"/>
      <c r="R94" s="5"/>
      <c r="S94" s="5"/>
      <c r="T94" s="5"/>
      <c r="U94" s="5"/>
      <c r="V94" s="5"/>
      <c r="W94" s="5"/>
      <c r="X94" s="5"/>
      <c r="Y94" s="8"/>
      <c r="Z94" s="5"/>
      <c r="AA94" s="5"/>
      <c r="AB94" s="5"/>
      <c r="AC94" s="7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7"/>
      <c r="AO94" s="7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H94"/>
      <c r="BI94"/>
      <c r="BJ94"/>
      <c r="BK94"/>
      <c r="BL94"/>
      <c r="BM94"/>
    </row>
    <row r="95" spans="1:65" s="14" customFormat="1" ht="18" hidden="1" customHeight="1">
      <c r="A95" s="10"/>
      <c r="B95" s="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6"/>
      <c r="O95" s="15"/>
      <c r="P95" s="6"/>
      <c r="Q95" s="15"/>
      <c r="R95" s="15"/>
      <c r="S95" s="19"/>
      <c r="T95" s="15"/>
      <c r="U95" s="15"/>
      <c r="V95" s="5"/>
      <c r="W95" s="5"/>
      <c r="X95" s="5"/>
      <c r="Y95" s="8"/>
      <c r="Z95" s="15"/>
      <c r="AA95" s="15"/>
      <c r="AB95" s="15"/>
      <c r="AC95" s="7"/>
      <c r="AD95" s="5"/>
      <c r="AE95" s="5"/>
      <c r="AF95" s="5"/>
      <c r="AG95" s="5"/>
      <c r="AH95" s="5"/>
      <c r="AI95" s="5"/>
      <c r="AJ95" s="5"/>
      <c r="AK95" s="5"/>
      <c r="AL95" s="5"/>
      <c r="AM95" s="15"/>
      <c r="AN95" s="7"/>
      <c r="AO95" s="7"/>
      <c r="AP95" s="15"/>
      <c r="AQ95" s="15"/>
      <c r="AR95" s="15"/>
      <c r="AS95" s="15"/>
      <c r="AT95" s="15"/>
      <c r="AU95" s="15"/>
      <c r="AV95" s="15"/>
      <c r="AW95" s="5"/>
      <c r="AX95" s="5"/>
      <c r="AY95" s="5"/>
      <c r="AZ95" s="5"/>
      <c r="BA95" s="5"/>
      <c r="BB95" s="5"/>
      <c r="BH95"/>
      <c r="BI95"/>
      <c r="BJ95"/>
      <c r="BK95"/>
      <c r="BL95"/>
      <c r="BM95"/>
    </row>
    <row r="96" spans="1:65" s="14" customFormat="1" ht="18" hidden="1" customHeight="1">
      <c r="A96" s="10"/>
      <c r="B96" s="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6"/>
      <c r="Q96" s="15"/>
      <c r="R96" s="15"/>
      <c r="S96" s="19"/>
      <c r="T96" s="15"/>
      <c r="U96" s="15"/>
      <c r="V96" s="5"/>
      <c r="W96" s="5"/>
      <c r="X96" s="5"/>
      <c r="Y96" s="20"/>
      <c r="Z96" s="15"/>
      <c r="AA96" s="15"/>
      <c r="AB96" s="5"/>
      <c r="AC96" s="15"/>
      <c r="AD96" s="5"/>
      <c r="AE96" s="11"/>
      <c r="AF96" s="11"/>
      <c r="AG96" s="15"/>
      <c r="AH96" s="15"/>
      <c r="AI96" s="15"/>
      <c r="AJ96" s="15"/>
      <c r="AK96" s="15"/>
      <c r="AL96" s="5"/>
      <c r="AM96" s="15"/>
      <c r="AN96" s="7"/>
      <c r="AO96" s="7"/>
      <c r="AP96" s="15"/>
      <c r="AQ96" s="15"/>
      <c r="AR96" s="15"/>
      <c r="AS96" s="15"/>
      <c r="AT96" s="15"/>
      <c r="AU96" s="15"/>
      <c r="AV96" s="15"/>
      <c r="AW96" s="5"/>
      <c r="AX96" s="5"/>
      <c r="AY96" s="5"/>
      <c r="AZ96" s="5"/>
      <c r="BA96" s="5"/>
      <c r="BB96" s="5"/>
      <c r="BH96"/>
      <c r="BI96"/>
      <c r="BJ96"/>
      <c r="BK96"/>
      <c r="BL96"/>
      <c r="BM96"/>
    </row>
    <row r="97" spans="1:65" s="14" customFormat="1" ht="18" hidden="1" customHeight="1">
      <c r="A97" s="10"/>
      <c r="B97" s="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6"/>
      <c r="Q97" s="15"/>
      <c r="R97" s="15"/>
      <c r="S97" s="19"/>
      <c r="T97" s="15"/>
      <c r="U97" s="15"/>
      <c r="V97" s="5"/>
      <c r="W97" s="15"/>
      <c r="X97" s="15"/>
      <c r="Y97" s="20"/>
      <c r="Z97" s="15"/>
      <c r="AA97" s="15"/>
      <c r="AB97" s="15"/>
      <c r="AC97" s="15"/>
      <c r="AD97" s="5"/>
      <c r="AE97" s="11"/>
      <c r="AF97" s="11"/>
      <c r="AG97" s="15"/>
      <c r="AH97" s="15"/>
      <c r="AI97" s="15"/>
      <c r="AJ97" s="15"/>
      <c r="AK97" s="15"/>
      <c r="AL97" s="5"/>
      <c r="AM97" s="15"/>
      <c r="AN97" s="18"/>
      <c r="AO97" s="7"/>
      <c r="AP97" s="15"/>
      <c r="AQ97" s="15"/>
      <c r="AR97" s="15"/>
      <c r="AS97" s="15"/>
      <c r="AT97" s="15"/>
      <c r="AU97" s="15"/>
      <c r="AV97" s="15"/>
      <c r="AW97" s="5"/>
      <c r="AX97" s="5"/>
      <c r="AY97" s="5"/>
      <c r="AZ97" s="5"/>
      <c r="BA97" s="5"/>
      <c r="BB97" s="5"/>
      <c r="BH97"/>
      <c r="BI97"/>
      <c r="BJ97"/>
      <c r="BK97"/>
      <c r="BL97"/>
      <c r="BM97"/>
    </row>
    <row r="98" spans="1:65" s="14" customFormat="1" ht="18" hidden="1" customHeight="1">
      <c r="A98" s="10"/>
      <c r="B98" s="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6"/>
      <c r="Q98" s="15"/>
      <c r="R98" s="15"/>
      <c r="S98" s="19"/>
      <c r="T98" s="15"/>
      <c r="U98" s="15"/>
      <c r="V98" s="5"/>
      <c r="W98" s="15"/>
      <c r="X98" s="15"/>
      <c r="Y98" s="20"/>
      <c r="Z98" s="15"/>
      <c r="AA98" s="15"/>
      <c r="AB98" s="15"/>
      <c r="AC98" s="7"/>
      <c r="AD98" s="5"/>
      <c r="AE98" s="11"/>
      <c r="AF98" s="11"/>
      <c r="AG98" s="15"/>
      <c r="AH98" s="15"/>
      <c r="AI98" s="15"/>
      <c r="AJ98" s="15"/>
      <c r="AK98" s="15"/>
      <c r="AL98" s="5"/>
      <c r="AM98" s="15"/>
      <c r="AN98" s="18"/>
      <c r="AO98" s="7"/>
      <c r="AP98" s="15"/>
      <c r="AQ98" s="15"/>
      <c r="AR98" s="15"/>
      <c r="AS98" s="15"/>
      <c r="AT98" s="15"/>
      <c r="AU98" s="15"/>
      <c r="AV98" s="15"/>
      <c r="AW98" s="5"/>
      <c r="AX98" s="5"/>
      <c r="AY98" s="5"/>
      <c r="AZ98" s="5"/>
      <c r="BA98" s="5"/>
      <c r="BB98" s="5"/>
      <c r="BH98"/>
      <c r="BI98"/>
      <c r="BJ98"/>
      <c r="BK98"/>
      <c r="BL98"/>
      <c r="BM98"/>
    </row>
    <row r="99" spans="1:65" s="14" customFormat="1" ht="18" hidden="1" customHeight="1">
      <c r="A99" s="10"/>
      <c r="B99" s="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6"/>
      <c r="Q99" s="15"/>
      <c r="R99" s="15"/>
      <c r="S99" s="19"/>
      <c r="T99" s="15"/>
      <c r="U99" s="15"/>
      <c r="V99" s="5"/>
      <c r="W99" s="15"/>
      <c r="X99" s="15"/>
      <c r="Y99" s="20"/>
      <c r="Z99" s="15"/>
      <c r="AA99" s="15"/>
      <c r="AB99" s="15"/>
      <c r="AC99" s="7"/>
      <c r="AD99" s="5"/>
      <c r="AE99" s="11"/>
      <c r="AF99" s="11"/>
      <c r="AG99" s="15"/>
      <c r="AH99" s="15"/>
      <c r="AI99" s="15"/>
      <c r="AJ99" s="15"/>
      <c r="AK99" s="15"/>
      <c r="AL99" s="5"/>
      <c r="AM99" s="15"/>
      <c r="AN99" s="18"/>
      <c r="AO99" s="7"/>
      <c r="AP99" s="15"/>
      <c r="AQ99" s="15"/>
      <c r="AR99" s="15"/>
      <c r="AS99" s="15"/>
      <c r="AT99" s="15"/>
      <c r="AU99" s="15"/>
      <c r="AV99" s="15"/>
      <c r="AW99" s="5"/>
      <c r="AX99" s="5"/>
      <c r="AY99" s="5"/>
      <c r="AZ99" s="5"/>
      <c r="BA99" s="5"/>
      <c r="BB99" s="5"/>
      <c r="BH99"/>
      <c r="BI99"/>
      <c r="BJ99"/>
      <c r="BK99"/>
      <c r="BL99"/>
      <c r="BM99"/>
    </row>
    <row r="100" spans="1:65" s="14" customFormat="1" ht="18" hidden="1" customHeight="1">
      <c r="A100" s="10"/>
      <c r="B100" s="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9"/>
      <c r="T100" s="15"/>
      <c r="U100" s="15"/>
      <c r="V100" s="5"/>
      <c r="W100" s="15"/>
      <c r="X100" s="15"/>
      <c r="Y100" s="20"/>
      <c r="Z100" s="15"/>
      <c r="AA100" s="15"/>
      <c r="AB100" s="15"/>
      <c r="AC100" s="7"/>
      <c r="AD100" s="5"/>
      <c r="AE100" s="11"/>
      <c r="AF100" s="11"/>
      <c r="AG100" s="15"/>
      <c r="AH100" s="15"/>
      <c r="AI100" s="15"/>
      <c r="AJ100" s="15"/>
      <c r="AK100" s="15"/>
      <c r="AL100" s="5"/>
      <c r="AM100" s="15"/>
      <c r="AN100" s="18"/>
      <c r="AO100" s="7"/>
      <c r="AP100" s="15"/>
      <c r="AQ100" s="15"/>
      <c r="AR100" s="15"/>
      <c r="AS100" s="15"/>
      <c r="AT100" s="15"/>
      <c r="AU100" s="15"/>
      <c r="AV100" s="15"/>
      <c r="AW100" s="5"/>
      <c r="AX100" s="5"/>
      <c r="AY100" s="5"/>
      <c r="AZ100" s="5"/>
      <c r="BA100" s="5"/>
      <c r="BB100" s="5"/>
      <c r="BH100"/>
      <c r="BI100"/>
      <c r="BJ100"/>
      <c r="BK100"/>
      <c r="BL100"/>
      <c r="BM100"/>
    </row>
    <row r="101" spans="1:65" s="14" customFormat="1" ht="18" hidden="1" customHeight="1">
      <c r="A101" s="10"/>
      <c r="B101" s="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6"/>
      <c r="Q101" s="15"/>
      <c r="R101" s="15"/>
      <c r="S101" s="19"/>
      <c r="T101" s="15"/>
      <c r="U101" s="15"/>
      <c r="V101" s="5"/>
      <c r="W101" s="15"/>
      <c r="X101" s="15"/>
      <c r="Y101" s="20"/>
      <c r="Z101" s="15"/>
      <c r="AA101" s="15"/>
      <c r="AB101" s="15"/>
      <c r="AC101" s="7"/>
      <c r="AD101" s="5"/>
      <c r="AE101" s="11"/>
      <c r="AF101" s="11"/>
      <c r="AG101" s="15"/>
      <c r="AH101" s="15"/>
      <c r="AI101" s="15"/>
      <c r="AJ101" s="15"/>
      <c r="AK101" s="15"/>
      <c r="AL101" s="5"/>
      <c r="AM101" s="15"/>
      <c r="AN101" s="15"/>
      <c r="AO101" s="5"/>
      <c r="AP101" s="15"/>
      <c r="AQ101" s="15"/>
      <c r="AR101" s="15"/>
      <c r="AS101" s="15"/>
      <c r="AT101" s="15"/>
      <c r="AU101" s="15"/>
      <c r="AV101" s="15"/>
      <c r="AW101" s="5"/>
      <c r="AX101" s="5"/>
      <c r="AY101" s="15"/>
      <c r="AZ101" s="5"/>
      <c r="BA101" s="5"/>
      <c r="BB101" s="5"/>
      <c r="BH101"/>
      <c r="BI101"/>
      <c r="BJ101"/>
      <c r="BK101"/>
      <c r="BL101"/>
      <c r="BM101"/>
    </row>
    <row r="102" spans="1:65" s="4" customFormat="1" ht="18" hidden="1" customHeight="1">
      <c r="A102" s="10"/>
      <c r="B102" s="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6"/>
      <c r="Q102" s="15"/>
      <c r="R102" s="31"/>
      <c r="S102" s="19"/>
      <c r="T102" s="15"/>
      <c r="U102" s="15"/>
      <c r="V102" s="5"/>
      <c r="W102" s="15"/>
      <c r="X102" s="15"/>
      <c r="Y102" s="20"/>
      <c r="Z102" s="15"/>
      <c r="AA102" s="15"/>
      <c r="AB102" s="15"/>
      <c r="AC102" s="7"/>
      <c r="AD102" s="5"/>
      <c r="AE102" s="11"/>
      <c r="AF102" s="11"/>
      <c r="AG102" s="15"/>
      <c r="AH102" s="15"/>
      <c r="AI102" s="15"/>
      <c r="AJ102" s="15"/>
      <c r="AK102" s="15"/>
      <c r="AL102" s="5"/>
      <c r="AM102" s="15"/>
      <c r="AN102" s="15"/>
      <c r="AO102" s="5"/>
      <c r="AP102" s="15"/>
      <c r="AQ102" s="15"/>
      <c r="AR102" s="15"/>
      <c r="AS102" s="15"/>
      <c r="AT102" s="15"/>
      <c r="AU102" s="15"/>
      <c r="AV102" s="15"/>
      <c r="AW102" s="5"/>
      <c r="AX102" s="5"/>
      <c r="AY102" s="5"/>
      <c r="AZ102" s="5"/>
      <c r="BA102" s="5"/>
      <c r="BB102" s="5"/>
      <c r="BC102" s="14"/>
      <c r="BD102" s="14"/>
      <c r="BE102" s="14"/>
      <c r="BF102" s="14"/>
      <c r="BH102"/>
      <c r="BI102"/>
      <c r="BJ102"/>
      <c r="BK102"/>
      <c r="BL102"/>
      <c r="BM102"/>
    </row>
    <row r="103" spans="1:65" s="4" customFormat="1" ht="18" hidden="1" customHeight="1">
      <c r="A103" s="10"/>
      <c r="B103" s="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6"/>
      <c r="Q103" s="15"/>
      <c r="R103" s="15"/>
      <c r="S103" s="19"/>
      <c r="T103" s="15"/>
      <c r="U103" s="15"/>
      <c r="V103" s="5"/>
      <c r="W103" s="15"/>
      <c r="X103" s="15"/>
      <c r="Y103" s="20"/>
      <c r="Z103" s="15"/>
      <c r="AA103" s="15"/>
      <c r="AB103" s="15"/>
      <c r="AC103" s="7"/>
      <c r="AD103" s="5"/>
      <c r="AE103" s="11"/>
      <c r="AF103" s="11"/>
      <c r="AG103" s="15"/>
      <c r="AH103" s="15"/>
      <c r="AI103" s="15"/>
      <c r="AJ103" s="15"/>
      <c r="AK103" s="15"/>
      <c r="AL103" s="5"/>
      <c r="AM103" s="15"/>
      <c r="AN103" s="15"/>
      <c r="AO103" s="5"/>
      <c r="AP103" s="15"/>
      <c r="AQ103" s="15"/>
      <c r="AR103" s="15"/>
      <c r="AS103" s="15"/>
      <c r="AT103" s="15"/>
      <c r="AU103" s="15"/>
      <c r="AV103" s="15"/>
      <c r="AW103" s="5"/>
      <c r="AX103" s="5"/>
      <c r="AY103" s="5"/>
      <c r="AZ103" s="5"/>
      <c r="BA103" s="5"/>
      <c r="BB103" s="5"/>
      <c r="BC103" s="14"/>
      <c r="BD103" s="14"/>
      <c r="BE103" s="14"/>
      <c r="BF103" s="14"/>
      <c r="BH103"/>
      <c r="BI103"/>
      <c r="BJ103"/>
      <c r="BK103"/>
      <c r="BL103"/>
      <c r="BM103"/>
    </row>
    <row r="104" spans="1:65" s="26" customFormat="1" ht="18" hidden="1" customHeight="1">
      <c r="A104" s="10"/>
      <c r="B104" s="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6"/>
      <c r="Q104" s="15"/>
      <c r="R104" s="15"/>
      <c r="S104" s="19"/>
      <c r="T104" s="15"/>
      <c r="U104" s="15"/>
      <c r="V104" s="5"/>
      <c r="W104" s="15"/>
      <c r="X104" s="31"/>
      <c r="Y104" s="20"/>
      <c r="Z104" s="15"/>
      <c r="AA104" s="15"/>
      <c r="AB104" s="15"/>
      <c r="AC104" s="7"/>
      <c r="AD104" s="5"/>
      <c r="AE104" s="11"/>
      <c r="AF104" s="11"/>
      <c r="AG104" s="15"/>
      <c r="AH104" s="15"/>
      <c r="AI104" s="15"/>
      <c r="AJ104" s="15"/>
      <c r="AK104" s="15"/>
      <c r="AL104" s="5"/>
      <c r="AM104" s="15"/>
      <c r="AN104" s="15"/>
      <c r="AO104" s="5"/>
      <c r="AP104" s="15"/>
      <c r="AQ104" s="15"/>
      <c r="AR104" s="15"/>
      <c r="AS104" s="15"/>
      <c r="AT104" s="15"/>
      <c r="AU104" s="15"/>
      <c r="AV104" s="15"/>
      <c r="AW104" s="5"/>
      <c r="AX104" s="5"/>
      <c r="AY104" s="5"/>
      <c r="AZ104" s="5"/>
      <c r="BA104" s="5"/>
      <c r="BB104" s="5"/>
      <c r="BC104" s="14"/>
      <c r="BD104" s="14"/>
      <c r="BE104" s="14"/>
      <c r="BF104" s="14"/>
      <c r="BG104" s="29"/>
      <c r="BH104"/>
      <c r="BI104"/>
      <c r="BJ104"/>
      <c r="BK104"/>
      <c r="BL104"/>
      <c r="BM104"/>
    </row>
    <row r="105" spans="1:65" s="26" customFormat="1" ht="18" hidden="1" customHeight="1">
      <c r="A105" s="10"/>
      <c r="B105" s="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6"/>
      <c r="Q105" s="15"/>
      <c r="R105" s="15"/>
      <c r="S105" s="19"/>
      <c r="T105" s="15"/>
      <c r="U105" s="15"/>
      <c r="V105" s="5"/>
      <c r="W105" s="15"/>
      <c r="X105" s="31"/>
      <c r="Y105" s="20"/>
      <c r="Z105" s="15"/>
      <c r="AA105" s="15"/>
      <c r="AB105" s="15"/>
      <c r="AC105" s="7"/>
      <c r="AD105" s="5"/>
      <c r="AE105" s="11"/>
      <c r="AF105" s="11"/>
      <c r="AG105" s="15"/>
      <c r="AH105" s="15"/>
      <c r="AI105" s="15"/>
      <c r="AJ105" s="15"/>
      <c r="AK105" s="15"/>
      <c r="AL105" s="5"/>
      <c r="AM105" s="15"/>
      <c r="AN105" s="15"/>
      <c r="AO105" s="5"/>
      <c r="AP105" s="15"/>
      <c r="AQ105" s="15"/>
      <c r="AR105" s="15"/>
      <c r="AS105" s="15"/>
      <c r="AT105" s="15"/>
      <c r="AU105" s="15"/>
      <c r="AV105" s="15"/>
      <c r="AW105" s="5"/>
      <c r="AX105" s="5"/>
      <c r="AY105" s="5"/>
      <c r="AZ105" s="5"/>
      <c r="BA105" s="5"/>
      <c r="BB105" s="5"/>
      <c r="BC105" s="14"/>
      <c r="BD105" s="14"/>
      <c r="BE105" s="14"/>
      <c r="BF105" s="14"/>
      <c r="BG105" s="29"/>
      <c r="BH105"/>
      <c r="BI105"/>
      <c r="BJ105"/>
      <c r="BK105"/>
      <c r="BL105"/>
      <c r="BM105"/>
    </row>
    <row r="106" spans="1:65" s="26" customFormat="1" ht="18" hidden="1" customHeight="1">
      <c r="A106" s="10"/>
      <c r="B106" s="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6"/>
      <c r="Q106" s="15"/>
      <c r="R106" s="31"/>
      <c r="S106" s="19"/>
      <c r="T106" s="15"/>
      <c r="U106" s="15"/>
      <c r="V106" s="5"/>
      <c r="W106" s="15"/>
      <c r="X106" s="31"/>
      <c r="Y106" s="20"/>
      <c r="Z106" s="15"/>
      <c r="AA106" s="15"/>
      <c r="AB106" s="15"/>
      <c r="AC106" s="7"/>
      <c r="AD106" s="5"/>
      <c r="AE106" s="11"/>
      <c r="AF106" s="11"/>
      <c r="AG106" s="15"/>
      <c r="AH106" s="15"/>
      <c r="AI106" s="15"/>
      <c r="AJ106" s="15"/>
      <c r="AK106" s="15"/>
      <c r="AL106" s="5"/>
      <c r="AM106" s="15"/>
      <c r="AN106" s="15"/>
      <c r="AO106" s="5"/>
      <c r="AP106" s="15"/>
      <c r="AQ106" s="15"/>
      <c r="AR106" s="15"/>
      <c r="AS106" s="15"/>
      <c r="AT106" s="15"/>
      <c r="AU106" s="15"/>
      <c r="AV106" s="15"/>
      <c r="AW106" s="5"/>
      <c r="AX106" s="5"/>
      <c r="AY106" s="5"/>
      <c r="AZ106" s="5"/>
      <c r="BA106" s="5"/>
      <c r="BB106" s="5"/>
      <c r="BC106" s="14"/>
      <c r="BD106" s="14"/>
      <c r="BE106" s="14"/>
      <c r="BF106" s="14"/>
      <c r="BG106" s="29"/>
      <c r="BH106"/>
      <c r="BI106"/>
      <c r="BJ106"/>
      <c r="BK106"/>
      <c r="BL106"/>
      <c r="BM106"/>
    </row>
    <row r="107" spans="1:65" s="26" customFormat="1" ht="18" hidden="1" customHeight="1">
      <c r="A107" s="10"/>
      <c r="B107" s="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6"/>
      <c r="Q107" s="15"/>
      <c r="R107" s="31"/>
      <c r="S107" s="19"/>
      <c r="T107" s="15"/>
      <c r="U107" s="15"/>
      <c r="V107" s="5"/>
      <c r="W107" s="15"/>
      <c r="X107" s="31"/>
      <c r="Y107" s="20"/>
      <c r="Z107" s="15"/>
      <c r="AA107" s="15"/>
      <c r="AB107" s="15"/>
      <c r="AC107" s="7"/>
      <c r="AD107" s="5"/>
      <c r="AE107" s="11"/>
      <c r="AF107" s="11"/>
      <c r="AG107" s="15"/>
      <c r="AH107" s="15"/>
      <c r="AI107" s="15"/>
      <c r="AJ107" s="15"/>
      <c r="AK107" s="15"/>
      <c r="AL107" s="5"/>
      <c r="AM107" s="15"/>
      <c r="AN107" s="15"/>
      <c r="AO107" s="5"/>
      <c r="AP107" s="15"/>
      <c r="AQ107" s="15"/>
      <c r="AR107" s="15"/>
      <c r="AS107" s="15"/>
      <c r="AT107" s="15"/>
      <c r="AU107" s="15"/>
      <c r="AV107" s="15"/>
      <c r="AW107" s="5"/>
      <c r="AX107" s="5"/>
      <c r="AY107" s="5"/>
      <c r="AZ107" s="5"/>
      <c r="BA107" s="5"/>
      <c r="BB107" s="5"/>
      <c r="BC107" s="14"/>
      <c r="BD107" s="14"/>
      <c r="BE107" s="14"/>
      <c r="BF107" s="14"/>
      <c r="BG107" s="29"/>
      <c r="BH107"/>
      <c r="BI107"/>
      <c r="BJ107"/>
      <c r="BK107"/>
      <c r="BL107"/>
      <c r="BM107"/>
    </row>
    <row r="108" spans="1:65" s="26" customFormat="1" ht="18" hidden="1" customHeight="1">
      <c r="A108" s="10"/>
      <c r="B108" s="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6"/>
      <c r="Q108" s="15"/>
      <c r="R108" s="31"/>
      <c r="S108" s="19"/>
      <c r="T108" s="15"/>
      <c r="U108" s="15"/>
      <c r="V108" s="5"/>
      <c r="W108" s="15"/>
      <c r="X108" s="31"/>
      <c r="Y108" s="20"/>
      <c r="Z108" s="15"/>
      <c r="AA108" s="15"/>
      <c r="AB108" s="15"/>
      <c r="AC108" s="7"/>
      <c r="AD108" s="5"/>
      <c r="AE108" s="11"/>
      <c r="AF108" s="11"/>
      <c r="AG108" s="15"/>
      <c r="AH108" s="15"/>
      <c r="AI108" s="15"/>
      <c r="AJ108" s="15"/>
      <c r="AK108" s="15"/>
      <c r="AL108" s="5"/>
      <c r="AM108" s="15"/>
      <c r="AN108" s="15"/>
      <c r="AO108" s="5"/>
      <c r="AP108" s="15"/>
      <c r="AQ108" s="15"/>
      <c r="AR108" s="15"/>
      <c r="AS108" s="15"/>
      <c r="AT108" s="15"/>
      <c r="AU108" s="15"/>
      <c r="AV108" s="15"/>
      <c r="AW108" s="5"/>
      <c r="AX108" s="5"/>
      <c r="AY108" s="5"/>
      <c r="AZ108" s="5"/>
      <c r="BA108" s="5"/>
      <c r="BB108" s="5"/>
      <c r="BC108" s="14"/>
      <c r="BD108" s="14"/>
      <c r="BE108" s="14"/>
      <c r="BF108" s="14"/>
      <c r="BG108" s="29"/>
      <c r="BH108"/>
      <c r="BI108"/>
      <c r="BJ108"/>
      <c r="BK108"/>
      <c r="BL108"/>
      <c r="BM108"/>
    </row>
    <row r="109" spans="1:65" s="26" customFormat="1" ht="18" hidden="1" customHeight="1">
      <c r="A109" s="10"/>
      <c r="B109" s="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6"/>
      <c r="Q109" s="15"/>
      <c r="R109" s="31"/>
      <c r="S109" s="19"/>
      <c r="T109" s="15"/>
      <c r="U109" s="15"/>
      <c r="V109" s="5"/>
      <c r="W109" s="15"/>
      <c r="X109" s="31"/>
      <c r="Y109" s="20"/>
      <c r="Z109" s="15"/>
      <c r="AA109" s="15"/>
      <c r="AB109" s="15"/>
      <c r="AC109" s="7"/>
      <c r="AD109" s="5"/>
      <c r="AE109" s="11"/>
      <c r="AF109" s="11"/>
      <c r="AG109" s="15"/>
      <c r="AH109" s="15"/>
      <c r="AI109" s="15"/>
      <c r="AJ109" s="15"/>
      <c r="AK109" s="15"/>
      <c r="AL109" s="5"/>
      <c r="AM109" s="15"/>
      <c r="AN109" s="15"/>
      <c r="AO109" s="5"/>
      <c r="AP109" s="15"/>
      <c r="AQ109" s="15"/>
      <c r="AR109" s="15"/>
      <c r="AS109" s="15"/>
      <c r="AT109" s="15"/>
      <c r="AU109" s="15"/>
      <c r="AV109" s="15"/>
      <c r="AW109" s="5"/>
      <c r="AX109" s="5"/>
      <c r="AY109" s="5"/>
      <c r="AZ109" s="5"/>
      <c r="BA109" s="5"/>
      <c r="BB109" s="5"/>
      <c r="BC109" s="14"/>
      <c r="BD109" s="14"/>
      <c r="BE109" s="14"/>
      <c r="BF109" s="14"/>
      <c r="BG109" s="29"/>
      <c r="BH109"/>
      <c r="BI109"/>
      <c r="BJ109"/>
      <c r="BK109"/>
      <c r="BL109"/>
      <c r="BM109"/>
    </row>
    <row r="110" spans="1:65" s="26" customFormat="1" ht="18" hidden="1" customHeight="1">
      <c r="A110" s="10"/>
      <c r="B110" s="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6"/>
      <c r="Q110" s="15"/>
      <c r="R110" s="31"/>
      <c r="S110" s="19"/>
      <c r="T110" s="15"/>
      <c r="U110" s="15"/>
      <c r="V110" s="5"/>
      <c r="W110" s="15"/>
      <c r="X110" s="31"/>
      <c r="Y110" s="20"/>
      <c r="Z110" s="15"/>
      <c r="AA110" s="15"/>
      <c r="AB110" s="15"/>
      <c r="AC110" s="7"/>
      <c r="AD110" s="5"/>
      <c r="AE110" s="11"/>
      <c r="AF110" s="11"/>
      <c r="AG110" s="15"/>
      <c r="AH110" s="15"/>
      <c r="AI110" s="15"/>
      <c r="AJ110" s="15"/>
      <c r="AK110" s="15"/>
      <c r="AL110" s="5"/>
      <c r="AM110" s="15"/>
      <c r="AN110" s="15"/>
      <c r="AO110" s="5"/>
      <c r="AP110" s="15"/>
      <c r="AQ110" s="15"/>
      <c r="AR110" s="15"/>
      <c r="AS110" s="15"/>
      <c r="AT110" s="15"/>
      <c r="AU110" s="15"/>
      <c r="AV110" s="15"/>
      <c r="AW110" s="5"/>
      <c r="AX110" s="5"/>
      <c r="AY110" s="5"/>
      <c r="AZ110" s="5"/>
      <c r="BA110" s="5"/>
      <c r="BB110" s="5"/>
      <c r="BC110" s="14"/>
      <c r="BD110" s="14"/>
      <c r="BE110" s="14"/>
      <c r="BF110" s="14"/>
      <c r="BG110" s="29"/>
      <c r="BH110"/>
      <c r="BI110"/>
      <c r="BJ110"/>
      <c r="BK110"/>
      <c r="BL110"/>
      <c r="BM110"/>
    </row>
    <row r="111" spans="1:65" s="26" customFormat="1" ht="18" hidden="1" customHeight="1">
      <c r="A111" s="10"/>
      <c r="B111" s="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6"/>
      <c r="Q111" s="15"/>
      <c r="R111" s="31"/>
      <c r="S111" s="19"/>
      <c r="T111" s="19"/>
      <c r="U111" s="15"/>
      <c r="V111" s="5"/>
      <c r="W111" s="15"/>
      <c r="X111" s="31"/>
      <c r="Y111" s="20"/>
      <c r="Z111" s="15"/>
      <c r="AA111" s="15"/>
      <c r="AB111" s="15"/>
      <c r="AC111" s="7"/>
      <c r="AD111" s="5"/>
      <c r="AE111" s="11"/>
      <c r="AF111" s="11"/>
      <c r="AG111" s="15"/>
      <c r="AH111" s="15"/>
      <c r="AI111" s="15"/>
      <c r="AJ111" s="15"/>
      <c r="AK111" s="15"/>
      <c r="AL111" s="5"/>
      <c r="AM111" s="15"/>
      <c r="AN111" s="15"/>
      <c r="AO111" s="5"/>
      <c r="AP111" s="15"/>
      <c r="AQ111" s="15"/>
      <c r="AR111" s="15"/>
      <c r="AS111" s="15"/>
      <c r="AT111" s="15"/>
      <c r="AU111" s="15"/>
      <c r="AV111" s="15"/>
      <c r="AW111" s="5"/>
      <c r="AX111" s="5"/>
      <c r="AY111" s="5"/>
      <c r="AZ111" s="5"/>
      <c r="BA111" s="5"/>
      <c r="BB111" s="5"/>
      <c r="BC111" s="14"/>
      <c r="BD111" s="14"/>
      <c r="BE111" s="14"/>
      <c r="BF111" s="14"/>
      <c r="BG111" s="29"/>
      <c r="BH111"/>
      <c r="BI111"/>
      <c r="BJ111"/>
      <c r="BK111"/>
      <c r="BL111"/>
      <c r="BM111"/>
    </row>
    <row r="112" spans="1:65" s="26" customFormat="1" ht="18" hidden="1" customHeight="1">
      <c r="A112" s="10"/>
      <c r="B112" s="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6"/>
      <c r="Q112" s="15"/>
      <c r="R112" s="31"/>
      <c r="S112" s="19"/>
      <c r="T112" s="19"/>
      <c r="U112" s="15"/>
      <c r="V112" s="5"/>
      <c r="W112" s="15"/>
      <c r="X112" s="31"/>
      <c r="Y112" s="20"/>
      <c r="Z112" s="15"/>
      <c r="AA112" s="15"/>
      <c r="AB112" s="15"/>
      <c r="AC112" s="7"/>
      <c r="AD112" s="49"/>
      <c r="AE112" s="11"/>
      <c r="AF112" s="11"/>
      <c r="AG112" s="15"/>
      <c r="AH112" s="15"/>
      <c r="AI112" s="15"/>
      <c r="AJ112" s="15"/>
      <c r="AK112" s="15"/>
      <c r="AL112" s="5"/>
      <c r="AM112" s="15"/>
      <c r="AN112" s="15"/>
      <c r="AO112" s="5"/>
      <c r="AP112" s="15"/>
      <c r="AQ112" s="15"/>
      <c r="AR112" s="15"/>
      <c r="AS112" s="15"/>
      <c r="AT112" s="15"/>
      <c r="AU112" s="15"/>
      <c r="AV112" s="15"/>
      <c r="AW112" s="5"/>
      <c r="AX112" s="5"/>
      <c r="AY112" s="5"/>
      <c r="AZ112" s="5"/>
      <c r="BA112" s="5"/>
      <c r="BB112" s="5"/>
      <c r="BC112" s="15"/>
      <c r="BD112" s="14"/>
      <c r="BE112" s="14"/>
      <c r="BF112" s="14"/>
      <c r="BG112" s="50"/>
      <c r="BH112"/>
      <c r="BI112"/>
      <c r="BJ112"/>
      <c r="BK112"/>
      <c r="BL112"/>
      <c r="BM112"/>
    </row>
    <row r="113" spans="1:65" s="28" customFormat="1" ht="18" hidden="1" customHeight="1">
      <c r="A113" s="10"/>
      <c r="B113" s="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6"/>
      <c r="Q113" s="15"/>
      <c r="R113" s="31"/>
      <c r="S113" s="19"/>
      <c r="T113" s="19"/>
      <c r="U113" s="15"/>
      <c r="V113" s="5"/>
      <c r="W113" s="15"/>
      <c r="X113" s="15"/>
      <c r="Y113" s="20"/>
      <c r="Z113" s="15"/>
      <c r="AA113" s="15"/>
      <c r="AB113" s="15"/>
      <c r="AC113" s="7"/>
      <c r="AD113" s="5"/>
      <c r="AE113" s="11"/>
      <c r="AF113" s="11"/>
      <c r="AG113" s="15"/>
      <c r="AH113" s="15"/>
      <c r="AI113" s="15"/>
      <c r="AJ113" s="15"/>
      <c r="AK113" s="15"/>
      <c r="AL113" s="5"/>
      <c r="AM113" s="15"/>
      <c r="AN113" s="15"/>
      <c r="AO113" s="5"/>
      <c r="AP113" s="15"/>
      <c r="AQ113" s="15"/>
      <c r="AR113" s="15"/>
      <c r="AS113" s="15"/>
      <c r="AT113" s="15"/>
      <c r="AU113" s="15"/>
      <c r="AV113" s="15"/>
      <c r="AW113" s="5"/>
      <c r="AX113" s="5"/>
      <c r="AY113" s="5"/>
      <c r="AZ113" s="5"/>
      <c r="BA113" s="5"/>
      <c r="BB113" s="5"/>
      <c r="BC113" s="14"/>
      <c r="BD113" s="14"/>
      <c r="BE113" s="14"/>
      <c r="BF113" s="14"/>
      <c r="BH113"/>
      <c r="BI113"/>
      <c r="BJ113"/>
      <c r="BK113"/>
      <c r="BL113"/>
      <c r="BM113"/>
    </row>
    <row r="114" spans="1:65" s="28" customFormat="1" ht="18" hidden="1" customHeight="1">
      <c r="A114" s="10"/>
      <c r="B114" s="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6"/>
      <c r="Q114" s="15"/>
      <c r="R114" s="31"/>
      <c r="S114" s="19"/>
      <c r="T114" s="19"/>
      <c r="U114" s="15"/>
      <c r="V114" s="5"/>
      <c r="W114" s="15"/>
      <c r="X114" s="15"/>
      <c r="Y114" s="20"/>
      <c r="Z114" s="15"/>
      <c r="AA114" s="15"/>
      <c r="AB114" s="15"/>
      <c r="AC114" s="7"/>
      <c r="AD114" s="5"/>
      <c r="AE114" s="11"/>
      <c r="AF114" s="11"/>
      <c r="AG114" s="15"/>
      <c r="AH114" s="15"/>
      <c r="AI114" s="15"/>
      <c r="AJ114" s="15"/>
      <c r="AK114" s="15"/>
      <c r="AL114" s="5"/>
      <c r="AM114" s="15"/>
      <c r="AN114" s="15"/>
      <c r="AO114" s="5"/>
      <c r="AP114" s="15"/>
      <c r="AQ114" s="15"/>
      <c r="AR114" s="15"/>
      <c r="AS114" s="15"/>
      <c r="AT114" s="15"/>
      <c r="AU114" s="15"/>
      <c r="AV114" s="15"/>
      <c r="AW114" s="5"/>
      <c r="AX114" s="5"/>
      <c r="AY114" s="5"/>
      <c r="AZ114" s="5"/>
      <c r="BA114" s="5"/>
      <c r="BB114" s="5"/>
      <c r="BC114" s="14"/>
      <c r="BD114" s="14"/>
      <c r="BE114" s="14"/>
      <c r="BF114" s="14"/>
      <c r="BH114"/>
      <c r="BI114"/>
      <c r="BJ114"/>
      <c r="BK114"/>
      <c r="BL114"/>
      <c r="BM114"/>
    </row>
    <row r="115" spans="1:65" s="28" customFormat="1" ht="18" hidden="1" customHeight="1">
      <c r="A115" s="10"/>
      <c r="B115" s="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6"/>
      <c r="Q115" s="15"/>
      <c r="R115" s="31"/>
      <c r="S115" s="19"/>
      <c r="T115" s="19"/>
      <c r="U115" s="15"/>
      <c r="V115" s="5"/>
      <c r="W115" s="15"/>
      <c r="X115" s="15"/>
      <c r="Y115" s="20"/>
      <c r="Z115" s="15"/>
      <c r="AA115" s="15"/>
      <c r="AB115" s="15"/>
      <c r="AC115" s="7"/>
      <c r="AD115" s="5"/>
      <c r="AE115" s="11"/>
      <c r="AF115" s="11"/>
      <c r="AG115" s="15"/>
      <c r="AH115" s="15"/>
      <c r="AI115" s="15"/>
      <c r="AJ115" s="15"/>
      <c r="AK115" s="15"/>
      <c r="AL115" s="5"/>
      <c r="AM115" s="15"/>
      <c r="AN115" s="15"/>
      <c r="AO115" s="5"/>
      <c r="AP115" s="15"/>
      <c r="AQ115" s="15"/>
      <c r="AR115" s="15"/>
      <c r="AS115" s="15"/>
      <c r="AT115" s="15"/>
      <c r="AU115" s="15"/>
      <c r="AV115" s="15"/>
      <c r="AW115" s="5"/>
      <c r="AX115" s="5"/>
      <c r="AY115" s="5"/>
      <c r="AZ115" s="5"/>
      <c r="BA115" s="5"/>
      <c r="BB115" s="5"/>
      <c r="BC115" s="14"/>
      <c r="BD115" s="14"/>
      <c r="BE115" s="14"/>
      <c r="BF115" s="14"/>
      <c r="BH115"/>
      <c r="BI115"/>
      <c r="BJ115"/>
      <c r="BK115"/>
      <c r="BL115"/>
      <c r="BM115"/>
    </row>
    <row r="116" spans="1:65" s="28" customFormat="1" ht="18" hidden="1" customHeight="1">
      <c r="A116" s="10"/>
      <c r="B116" s="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6"/>
      <c r="Q116" s="15"/>
      <c r="R116" s="31"/>
      <c r="S116" s="19"/>
      <c r="T116" s="19"/>
      <c r="U116" s="15"/>
      <c r="V116" s="5"/>
      <c r="W116" s="15"/>
      <c r="X116" s="15"/>
      <c r="Y116" s="20"/>
      <c r="Z116" s="15"/>
      <c r="AA116" s="15"/>
      <c r="AB116" s="15"/>
      <c r="AC116" s="7"/>
      <c r="AD116" s="5"/>
      <c r="AE116" s="11"/>
      <c r="AF116" s="11"/>
      <c r="AG116" s="15"/>
      <c r="AH116" s="15"/>
      <c r="AI116" s="15"/>
      <c r="AJ116" s="15"/>
      <c r="AK116" s="15"/>
      <c r="AL116" s="5"/>
      <c r="AM116" s="15"/>
      <c r="AN116" s="15"/>
      <c r="AO116" s="5"/>
      <c r="AP116" s="15"/>
      <c r="AQ116" s="15"/>
      <c r="AR116" s="15"/>
      <c r="AS116" s="15"/>
      <c r="AT116" s="15"/>
      <c r="AU116" s="15"/>
      <c r="AV116" s="15"/>
      <c r="AW116" s="5"/>
      <c r="AX116" s="5"/>
      <c r="AY116" s="5"/>
      <c r="AZ116" s="5"/>
      <c r="BA116" s="5"/>
      <c r="BB116" s="5"/>
      <c r="BC116" s="14"/>
      <c r="BD116" s="14"/>
      <c r="BE116" s="14"/>
      <c r="BF116" s="14"/>
      <c r="BH116"/>
      <c r="BI116"/>
      <c r="BJ116"/>
      <c r="BK116"/>
      <c r="BL116"/>
      <c r="BM116"/>
    </row>
    <row r="117" spans="1:65" s="28" customFormat="1" ht="18" hidden="1" customHeight="1">
      <c r="A117" s="10"/>
      <c r="B117" s="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6"/>
      <c r="Q117" s="19"/>
      <c r="R117" s="31"/>
      <c r="S117" s="19"/>
      <c r="T117" s="19"/>
      <c r="U117" s="15"/>
      <c r="V117" s="5"/>
      <c r="W117" s="19"/>
      <c r="X117" s="15"/>
      <c r="Y117" s="20"/>
      <c r="Z117" s="15"/>
      <c r="AA117" s="15"/>
      <c r="AB117" s="15"/>
      <c r="AC117" s="7"/>
      <c r="AD117" s="5"/>
      <c r="AE117" s="11"/>
      <c r="AF117" s="11"/>
      <c r="AG117" s="15"/>
      <c r="AH117" s="15"/>
      <c r="AI117" s="15"/>
      <c r="AJ117" s="15"/>
      <c r="AK117" s="15"/>
      <c r="AL117" s="5"/>
      <c r="AM117" s="15"/>
      <c r="AN117" s="15"/>
      <c r="AO117" s="5"/>
      <c r="AP117" s="15"/>
      <c r="AQ117" s="15"/>
      <c r="AR117" s="15"/>
      <c r="AS117" s="15"/>
      <c r="AT117" s="15"/>
      <c r="AU117" s="15"/>
      <c r="AV117" s="15"/>
      <c r="AW117" s="5"/>
      <c r="AX117" s="5"/>
      <c r="AY117" s="5"/>
      <c r="AZ117" s="5"/>
      <c r="BA117" s="5"/>
      <c r="BB117" s="5"/>
      <c r="BC117" s="15"/>
      <c r="BD117" s="14"/>
      <c r="BE117" s="14"/>
      <c r="BF117" s="14"/>
      <c r="BG117" s="51"/>
      <c r="BH117"/>
      <c r="BI117"/>
      <c r="BJ117"/>
      <c r="BK117"/>
      <c r="BL117"/>
      <c r="BM117"/>
    </row>
    <row r="118" spans="1:65" s="28" customFormat="1" ht="18" hidden="1" customHeight="1">
      <c r="A118" s="10"/>
      <c r="B118" s="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6"/>
      <c r="Q118" s="19"/>
      <c r="R118" s="31"/>
      <c r="S118" s="19"/>
      <c r="T118" s="19"/>
      <c r="U118" s="15"/>
      <c r="V118" s="5"/>
      <c r="W118" s="19"/>
      <c r="X118" s="15"/>
      <c r="Y118" s="20"/>
      <c r="Z118" s="15"/>
      <c r="AA118" s="15"/>
      <c r="AB118" s="15"/>
      <c r="AC118" s="7"/>
      <c r="AD118" s="5"/>
      <c r="AE118" s="11"/>
      <c r="AF118" s="11"/>
      <c r="AG118" s="15"/>
      <c r="AH118" s="15"/>
      <c r="AI118" s="15"/>
      <c r="AJ118" s="15"/>
      <c r="AK118" s="15"/>
      <c r="AL118" s="5"/>
      <c r="AM118" s="15"/>
      <c r="AN118" s="15"/>
      <c r="AO118" s="5"/>
      <c r="AP118" s="15"/>
      <c r="AQ118" s="15"/>
      <c r="AR118" s="15"/>
      <c r="AS118" s="15"/>
      <c r="AT118" s="15"/>
      <c r="AU118" s="15"/>
      <c r="AV118" s="15"/>
      <c r="AW118" s="5"/>
      <c r="AX118" s="5"/>
      <c r="AY118" s="5"/>
      <c r="AZ118" s="5"/>
      <c r="BA118" s="5"/>
      <c r="BB118" s="5"/>
      <c r="BC118" s="15"/>
      <c r="BD118" s="14"/>
      <c r="BE118" s="14"/>
      <c r="BF118" s="14"/>
      <c r="BG118" s="51"/>
      <c r="BH118"/>
      <c r="BI118"/>
      <c r="BJ118"/>
      <c r="BK118"/>
      <c r="BL118"/>
      <c r="BM118"/>
    </row>
    <row r="119" spans="1:65" s="28" customFormat="1" ht="18" hidden="1" customHeight="1">
      <c r="A119" s="10"/>
      <c r="B119" s="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6"/>
      <c r="Q119" s="19"/>
      <c r="R119" s="31"/>
      <c r="S119" s="19"/>
      <c r="T119" s="19"/>
      <c r="U119" s="15"/>
      <c r="V119" s="5"/>
      <c r="W119" s="19"/>
      <c r="X119" s="15"/>
      <c r="Y119" s="20"/>
      <c r="Z119" s="15"/>
      <c r="AA119" s="15"/>
      <c r="AB119" s="15"/>
      <c r="AC119" s="7"/>
      <c r="AD119" s="5"/>
      <c r="AE119" s="11"/>
      <c r="AF119" s="11"/>
      <c r="AG119" s="15"/>
      <c r="AH119" s="15"/>
      <c r="AI119" s="15"/>
      <c r="AJ119" s="15"/>
      <c r="AK119" s="15"/>
      <c r="AL119" s="5"/>
      <c r="AM119" s="15"/>
      <c r="AN119" s="15"/>
      <c r="AO119" s="5"/>
      <c r="AP119" s="15"/>
      <c r="AQ119" s="15"/>
      <c r="AR119" s="15"/>
      <c r="AS119" s="15"/>
      <c r="AT119" s="15"/>
      <c r="AU119" s="15"/>
      <c r="AV119" s="15"/>
      <c r="AW119" s="5"/>
      <c r="AX119" s="5"/>
      <c r="AY119" s="5"/>
      <c r="AZ119" s="5"/>
      <c r="BA119" s="5"/>
      <c r="BB119" s="5"/>
      <c r="BC119" s="15"/>
      <c r="BD119" s="14"/>
      <c r="BE119" s="14"/>
      <c r="BF119" s="14"/>
      <c r="BG119" s="51"/>
      <c r="BH119"/>
      <c r="BI119"/>
      <c r="BJ119"/>
      <c r="BK119"/>
      <c r="BL119"/>
      <c r="BM119"/>
    </row>
    <row r="120" spans="1:65" s="27" customFormat="1" ht="18" hidden="1" customHeight="1">
      <c r="A120" s="10"/>
      <c r="B120" s="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  <c r="P120" s="6"/>
      <c r="Q120" s="15"/>
      <c r="R120" s="31"/>
      <c r="S120" s="19"/>
      <c r="T120" s="19"/>
      <c r="U120" s="15"/>
      <c r="V120" s="5"/>
      <c r="W120" s="15"/>
      <c r="X120" s="15"/>
      <c r="Y120" s="20"/>
      <c r="Z120" s="15"/>
      <c r="AA120" s="15"/>
      <c r="AB120" s="15"/>
      <c r="AC120" s="7"/>
      <c r="AD120" s="5"/>
      <c r="AE120" s="11"/>
      <c r="AF120" s="11"/>
      <c r="AG120" s="15"/>
      <c r="AH120" s="15"/>
      <c r="AI120" s="15"/>
      <c r="AJ120" s="15"/>
      <c r="AK120" s="15"/>
      <c r="AL120" s="5"/>
      <c r="AM120" s="15"/>
      <c r="AN120" s="15"/>
      <c r="AO120" s="5"/>
      <c r="AP120" s="15"/>
      <c r="AQ120" s="15"/>
      <c r="AR120" s="15"/>
      <c r="AS120" s="15"/>
      <c r="AT120" s="15"/>
      <c r="AU120" s="15"/>
      <c r="AV120" s="15"/>
      <c r="AW120" s="5"/>
      <c r="AX120" s="5"/>
      <c r="AY120" s="5"/>
      <c r="AZ120" s="5"/>
      <c r="BA120" s="5"/>
      <c r="BB120" s="5"/>
      <c r="BC120" s="14"/>
      <c r="BD120" s="14"/>
      <c r="BE120" s="14"/>
      <c r="BF120" s="14"/>
      <c r="BH120"/>
      <c r="BI120"/>
      <c r="BJ120"/>
      <c r="BK120"/>
      <c r="BL120"/>
      <c r="BM120"/>
    </row>
    <row r="121" spans="1:65" s="27" customFormat="1" ht="18" hidden="1" customHeight="1">
      <c r="A121" s="10"/>
      <c r="B121" s="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  <c r="P121" s="6"/>
      <c r="Q121" s="15"/>
      <c r="R121" s="31"/>
      <c r="S121" s="19"/>
      <c r="T121" s="19"/>
      <c r="U121" s="15"/>
      <c r="V121" s="5"/>
      <c r="W121" s="15"/>
      <c r="X121" s="15"/>
      <c r="Y121" s="20"/>
      <c r="Z121" s="15"/>
      <c r="AA121" s="15"/>
      <c r="AB121" s="15"/>
      <c r="AC121" s="7"/>
      <c r="AD121" s="5"/>
      <c r="AE121" s="11"/>
      <c r="AF121" s="11"/>
      <c r="AG121" s="15"/>
      <c r="AH121" s="15"/>
      <c r="AI121" s="15"/>
      <c r="AJ121" s="15"/>
      <c r="AK121" s="15"/>
      <c r="AL121" s="5"/>
      <c r="AM121" s="15"/>
      <c r="AN121" s="15"/>
      <c r="AO121" s="5"/>
      <c r="AP121" s="15"/>
      <c r="AQ121" s="15"/>
      <c r="AR121" s="15"/>
      <c r="AS121" s="15"/>
      <c r="AT121" s="15"/>
      <c r="AU121" s="15"/>
      <c r="AV121" s="15"/>
      <c r="AW121" s="5"/>
      <c r="AX121" s="5"/>
      <c r="AY121" s="5"/>
      <c r="AZ121" s="5"/>
      <c r="BA121" s="5"/>
      <c r="BB121" s="5"/>
      <c r="BC121" s="14"/>
      <c r="BD121" s="14"/>
      <c r="BE121" s="14"/>
      <c r="BF121" s="14"/>
      <c r="BH121"/>
      <c r="BI121"/>
      <c r="BJ121"/>
      <c r="BK121"/>
      <c r="BL121"/>
      <c r="BM121"/>
    </row>
    <row r="122" spans="1:65" s="27" customFormat="1" ht="18" hidden="1" customHeight="1">
      <c r="A122" s="10"/>
      <c r="B122" s="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  <c r="P122" s="6"/>
      <c r="Q122" s="15"/>
      <c r="R122" s="31"/>
      <c r="S122" s="19"/>
      <c r="T122" s="19"/>
      <c r="U122" s="15"/>
      <c r="V122" s="5"/>
      <c r="W122" s="15"/>
      <c r="X122" s="15"/>
      <c r="Y122" s="20"/>
      <c r="Z122" s="15"/>
      <c r="AA122" s="15"/>
      <c r="AB122" s="15"/>
      <c r="AC122" s="7"/>
      <c r="AD122" s="5"/>
      <c r="AE122" s="11"/>
      <c r="AF122" s="11"/>
      <c r="AG122" s="15"/>
      <c r="AH122" s="15"/>
      <c r="AI122" s="15"/>
      <c r="AJ122" s="15"/>
      <c r="AK122" s="15"/>
      <c r="AL122" s="5"/>
      <c r="AM122" s="15"/>
      <c r="AN122" s="15"/>
      <c r="AO122" s="5"/>
      <c r="AP122" s="15"/>
      <c r="AQ122" s="15"/>
      <c r="AR122" s="15"/>
      <c r="AS122" s="15"/>
      <c r="AT122" s="15"/>
      <c r="AU122" s="15"/>
      <c r="AV122" s="15"/>
      <c r="AW122" s="5"/>
      <c r="AX122" s="5"/>
      <c r="AY122" s="5"/>
      <c r="AZ122" s="5"/>
      <c r="BA122" s="5"/>
      <c r="BB122" s="5"/>
      <c r="BC122" s="14"/>
      <c r="BD122" s="14"/>
      <c r="BE122" s="14"/>
      <c r="BF122" s="14"/>
      <c r="BH122"/>
      <c r="BI122"/>
      <c r="BJ122"/>
      <c r="BK122"/>
      <c r="BL122"/>
      <c r="BM122"/>
    </row>
    <row r="123" spans="1:65" s="27" customFormat="1" ht="18" hidden="1" customHeight="1">
      <c r="A123" s="10"/>
      <c r="B123" s="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6"/>
      <c r="P123" s="6"/>
      <c r="Q123" s="15"/>
      <c r="R123" s="31"/>
      <c r="S123" s="19"/>
      <c r="T123" s="19"/>
      <c r="U123" s="15"/>
      <c r="V123" s="5"/>
      <c r="W123" s="15"/>
      <c r="X123" s="15"/>
      <c r="Y123" s="20"/>
      <c r="Z123" s="15"/>
      <c r="AA123" s="15"/>
      <c r="AB123" s="15"/>
      <c r="AC123" s="7"/>
      <c r="AD123" s="5"/>
      <c r="AE123" s="11"/>
      <c r="AF123" s="11"/>
      <c r="AG123" s="15"/>
      <c r="AH123" s="15"/>
      <c r="AI123" s="15"/>
      <c r="AJ123" s="15"/>
      <c r="AK123" s="15"/>
      <c r="AL123" s="5"/>
      <c r="AM123" s="15"/>
      <c r="AN123" s="15"/>
      <c r="AO123" s="5"/>
      <c r="AP123" s="15"/>
      <c r="AQ123" s="15"/>
      <c r="AR123" s="15"/>
      <c r="AS123" s="15"/>
      <c r="AT123" s="15"/>
      <c r="AU123" s="15"/>
      <c r="AV123" s="15"/>
      <c r="AW123" s="5"/>
      <c r="AX123" s="5"/>
      <c r="AY123" s="5"/>
      <c r="AZ123" s="5"/>
      <c r="BA123" s="5"/>
      <c r="BB123" s="5"/>
      <c r="BC123" s="14"/>
      <c r="BD123" s="14"/>
      <c r="BE123" s="14"/>
      <c r="BF123" s="14"/>
      <c r="BH123"/>
      <c r="BI123"/>
      <c r="BJ123"/>
      <c r="BK123"/>
      <c r="BL123"/>
      <c r="BM123"/>
    </row>
    <row r="124" spans="1:65" s="27" customFormat="1" ht="18" hidden="1" customHeight="1">
      <c r="A124" s="10"/>
      <c r="B124" s="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6"/>
      <c r="P124" s="6"/>
      <c r="Q124" s="15"/>
      <c r="R124" s="31"/>
      <c r="S124" s="19"/>
      <c r="T124" s="19"/>
      <c r="U124" s="15"/>
      <c r="V124" s="5"/>
      <c r="W124" s="15"/>
      <c r="X124" s="15"/>
      <c r="Y124" s="20"/>
      <c r="Z124" s="15"/>
      <c r="AA124" s="15"/>
      <c r="AB124" s="15"/>
      <c r="AC124" s="7"/>
      <c r="AD124" s="5"/>
      <c r="AE124" s="11"/>
      <c r="AF124" s="11"/>
      <c r="AG124" s="15"/>
      <c r="AH124" s="15"/>
      <c r="AI124" s="15"/>
      <c r="AJ124" s="15"/>
      <c r="AK124" s="15"/>
      <c r="AL124" s="5"/>
      <c r="AM124" s="15"/>
      <c r="AN124" s="15"/>
      <c r="AO124" s="5"/>
      <c r="AP124" s="15"/>
      <c r="AQ124" s="15"/>
      <c r="AR124" s="15"/>
      <c r="AS124" s="15"/>
      <c r="AT124" s="15"/>
      <c r="AU124" s="15"/>
      <c r="AV124" s="15"/>
      <c r="AW124" s="5"/>
      <c r="AX124" s="5"/>
      <c r="AY124" s="5"/>
      <c r="AZ124" s="5"/>
      <c r="BA124" s="5"/>
      <c r="BB124" s="5"/>
      <c r="BC124" s="14"/>
      <c r="BD124" s="14"/>
      <c r="BE124" s="14"/>
      <c r="BF124" s="14"/>
      <c r="BH124"/>
      <c r="BI124"/>
      <c r="BJ124"/>
      <c r="BK124"/>
      <c r="BL124"/>
      <c r="BM124"/>
    </row>
    <row r="125" spans="1:65" s="27" customFormat="1" ht="18" hidden="1" customHeight="1">
      <c r="A125" s="10"/>
      <c r="B125" s="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  <c r="P125" s="6"/>
      <c r="Q125" s="15"/>
      <c r="R125" s="31"/>
      <c r="S125" s="19"/>
      <c r="T125" s="19"/>
      <c r="U125" s="15"/>
      <c r="V125" s="5"/>
      <c r="W125" s="15"/>
      <c r="X125" s="15"/>
      <c r="Y125" s="20"/>
      <c r="Z125" s="15"/>
      <c r="AA125" s="15"/>
      <c r="AB125" s="15"/>
      <c r="AC125" s="7"/>
      <c r="AD125" s="5"/>
      <c r="AE125" s="11"/>
      <c r="AF125" s="11"/>
      <c r="AG125" s="15"/>
      <c r="AH125" s="15"/>
      <c r="AI125" s="15"/>
      <c r="AJ125" s="15"/>
      <c r="AK125" s="15"/>
      <c r="AL125" s="5"/>
      <c r="AM125" s="15"/>
      <c r="AN125" s="15"/>
      <c r="AO125" s="5"/>
      <c r="AP125" s="15"/>
      <c r="AQ125" s="15"/>
      <c r="AR125" s="15"/>
      <c r="AS125" s="15"/>
      <c r="AT125" s="15"/>
      <c r="AU125" s="15"/>
      <c r="AV125" s="15"/>
      <c r="AW125" s="5"/>
      <c r="AX125" s="5"/>
      <c r="AY125" s="5"/>
      <c r="AZ125" s="5"/>
      <c r="BA125" s="5"/>
      <c r="BB125" s="5"/>
      <c r="BC125" s="14"/>
      <c r="BD125" s="14"/>
      <c r="BE125" s="14"/>
      <c r="BF125" s="14"/>
      <c r="BH125"/>
      <c r="BI125"/>
      <c r="BJ125"/>
      <c r="BK125"/>
      <c r="BL125"/>
      <c r="BM125"/>
    </row>
    <row r="126" spans="1:65" s="27" customFormat="1" ht="18" hidden="1" customHeight="1">
      <c r="A126" s="10"/>
      <c r="B126" s="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6"/>
      <c r="P126" s="6"/>
      <c r="Q126" s="15"/>
      <c r="R126" s="31"/>
      <c r="S126" s="19"/>
      <c r="T126" s="19"/>
      <c r="U126" s="15"/>
      <c r="V126" s="5"/>
      <c r="W126" s="15"/>
      <c r="X126" s="15"/>
      <c r="Y126" s="20"/>
      <c r="Z126" s="15"/>
      <c r="AA126" s="15"/>
      <c r="AB126" s="15"/>
      <c r="AC126" s="7"/>
      <c r="AD126" s="5"/>
      <c r="AE126" s="11"/>
      <c r="AF126" s="11"/>
      <c r="AG126" s="15"/>
      <c r="AH126" s="15"/>
      <c r="AI126" s="15"/>
      <c r="AJ126" s="15"/>
      <c r="AK126" s="15"/>
      <c r="AL126" s="5"/>
      <c r="AM126" s="15"/>
      <c r="AN126" s="15"/>
      <c r="AO126" s="5"/>
      <c r="AP126" s="15"/>
      <c r="AQ126" s="15"/>
      <c r="AR126" s="15"/>
      <c r="AS126" s="15"/>
      <c r="AT126" s="15"/>
      <c r="AU126" s="15"/>
      <c r="AV126" s="15"/>
      <c r="AW126" s="5"/>
      <c r="AX126" s="5"/>
      <c r="AY126" s="5"/>
      <c r="AZ126" s="5"/>
      <c r="BA126" s="5"/>
      <c r="BB126" s="5"/>
      <c r="BC126" s="14"/>
      <c r="BD126" s="14"/>
      <c r="BE126" s="14"/>
      <c r="BF126" s="14"/>
      <c r="BH126"/>
      <c r="BI126"/>
      <c r="BJ126"/>
      <c r="BK126"/>
      <c r="BL126"/>
      <c r="BM126"/>
    </row>
    <row r="127" spans="1:65" s="27" customFormat="1" ht="18" hidden="1" customHeight="1">
      <c r="A127" s="10"/>
      <c r="B127" s="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6"/>
      <c r="P127" s="6"/>
      <c r="Q127" s="15"/>
      <c r="R127" s="31"/>
      <c r="S127" s="19"/>
      <c r="T127" s="19"/>
      <c r="U127" s="15"/>
      <c r="V127" s="5"/>
      <c r="W127" s="15"/>
      <c r="X127" s="15"/>
      <c r="Y127" s="20"/>
      <c r="Z127" s="15"/>
      <c r="AA127" s="15"/>
      <c r="AB127" s="15"/>
      <c r="AC127" s="7"/>
      <c r="AD127" s="5"/>
      <c r="AE127" s="11"/>
      <c r="AF127" s="11"/>
      <c r="AG127" s="15"/>
      <c r="AH127" s="15"/>
      <c r="AI127" s="15"/>
      <c r="AJ127" s="15"/>
      <c r="AK127" s="15"/>
      <c r="AL127" s="5"/>
      <c r="AM127" s="15"/>
      <c r="AN127" s="15"/>
      <c r="AO127" s="5"/>
      <c r="AP127" s="15"/>
      <c r="AQ127" s="15"/>
      <c r="AR127" s="15"/>
      <c r="AS127" s="15"/>
      <c r="AT127" s="15"/>
      <c r="AU127" s="15"/>
      <c r="AV127" s="15"/>
      <c r="AW127" s="5"/>
      <c r="AX127" s="5"/>
      <c r="AY127" s="5"/>
      <c r="AZ127" s="5"/>
      <c r="BA127" s="5"/>
      <c r="BB127" s="5"/>
      <c r="BC127" s="14"/>
      <c r="BD127" s="14"/>
      <c r="BE127" s="14"/>
      <c r="BF127" s="14"/>
      <c r="BH127"/>
      <c r="BI127"/>
      <c r="BJ127"/>
      <c r="BK127"/>
      <c r="BL127"/>
      <c r="BM127"/>
    </row>
    <row r="128" spans="1:65" s="27" customFormat="1" ht="18" hidden="1" customHeight="1">
      <c r="A128" s="10"/>
      <c r="B128" s="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6"/>
      <c r="Q128" s="19"/>
      <c r="R128" s="31"/>
      <c r="S128" s="19"/>
      <c r="T128" s="16"/>
      <c r="U128" s="15"/>
      <c r="V128" s="5"/>
      <c r="W128" s="15"/>
      <c r="X128" s="15"/>
      <c r="Y128" s="20"/>
      <c r="Z128" s="15"/>
      <c r="AA128" s="15"/>
      <c r="AB128" s="15"/>
      <c r="AC128" s="7"/>
      <c r="AD128" s="5"/>
      <c r="AE128" s="11"/>
      <c r="AF128" s="11"/>
      <c r="AG128" s="15"/>
      <c r="AH128" s="15"/>
      <c r="AI128" s="15"/>
      <c r="AJ128" s="15"/>
      <c r="AK128" s="15"/>
      <c r="AL128" s="5"/>
      <c r="AM128" s="15"/>
      <c r="AN128" s="15"/>
      <c r="AO128" s="5"/>
      <c r="AP128" s="15"/>
      <c r="AQ128" s="15"/>
      <c r="AR128" s="15"/>
      <c r="AS128" s="15"/>
      <c r="AT128" s="15"/>
      <c r="AU128" s="15"/>
      <c r="AV128" s="15"/>
      <c r="AW128" s="5"/>
      <c r="AX128" s="5"/>
      <c r="AY128" s="5"/>
      <c r="AZ128" s="5"/>
      <c r="BA128" s="5"/>
      <c r="BB128" s="5"/>
      <c r="BC128" s="15"/>
      <c r="BD128" s="14"/>
      <c r="BE128" s="14"/>
      <c r="BF128" s="14"/>
      <c r="BG128" s="50"/>
      <c r="BH128"/>
      <c r="BI128"/>
      <c r="BJ128"/>
      <c r="BK128"/>
      <c r="BL128"/>
      <c r="BM128"/>
    </row>
    <row r="129" spans="1:65" s="27" customFormat="1" ht="18" hidden="1" customHeight="1">
      <c r="A129" s="10"/>
      <c r="B129" s="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6"/>
      <c r="Q129" s="19"/>
      <c r="R129" s="31"/>
      <c r="S129" s="19"/>
      <c r="T129" s="16"/>
      <c r="U129" s="15"/>
      <c r="V129" s="5"/>
      <c r="W129" s="15"/>
      <c r="X129" s="15"/>
      <c r="Y129" s="20"/>
      <c r="Z129" s="15"/>
      <c r="AA129" s="15"/>
      <c r="AB129" s="15"/>
      <c r="AC129" s="7"/>
      <c r="AD129" s="5"/>
      <c r="AE129" s="11"/>
      <c r="AF129" s="11"/>
      <c r="AG129" s="15"/>
      <c r="AH129" s="15"/>
      <c r="AI129" s="15"/>
      <c r="AJ129" s="15"/>
      <c r="AK129" s="15"/>
      <c r="AL129" s="5"/>
      <c r="AM129" s="15"/>
      <c r="AN129" s="15"/>
      <c r="AO129" s="5"/>
      <c r="AP129" s="15"/>
      <c r="AQ129" s="15"/>
      <c r="AR129" s="15"/>
      <c r="AS129" s="15"/>
      <c r="AT129" s="15"/>
      <c r="AU129" s="15"/>
      <c r="AV129" s="15"/>
      <c r="AW129" s="5"/>
      <c r="AX129" s="5"/>
      <c r="AY129" s="5"/>
      <c r="AZ129" s="5"/>
      <c r="BA129" s="5"/>
      <c r="BB129" s="5"/>
      <c r="BC129" s="15"/>
      <c r="BD129" s="14"/>
      <c r="BE129" s="14"/>
      <c r="BF129" s="14"/>
      <c r="BG129" s="50"/>
      <c r="BH129"/>
      <c r="BI129"/>
      <c r="BJ129"/>
      <c r="BK129"/>
      <c r="BL129"/>
      <c r="BM129"/>
    </row>
    <row r="130" spans="1:65" s="29" customFormat="1" ht="18" hidden="1" customHeight="1">
      <c r="A130" s="10"/>
      <c r="B130" s="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42"/>
      <c r="O130" s="15"/>
      <c r="P130" s="6"/>
      <c r="Q130" s="15"/>
      <c r="R130" s="31"/>
      <c r="S130" s="19"/>
      <c r="T130" s="19"/>
      <c r="U130" s="5"/>
      <c r="V130" s="5"/>
      <c r="W130" s="15"/>
      <c r="X130" s="15"/>
      <c r="Y130" s="20"/>
      <c r="Z130" s="15"/>
      <c r="AA130" s="15"/>
      <c r="AB130" s="15"/>
      <c r="AC130" s="7"/>
      <c r="AD130" s="5"/>
      <c r="AE130" s="11"/>
      <c r="AF130" s="11"/>
      <c r="AG130" s="15"/>
      <c r="AH130" s="15"/>
      <c r="AI130" s="15"/>
      <c r="AJ130" s="15"/>
      <c r="AK130" s="15"/>
      <c r="AL130" s="5"/>
      <c r="AM130" s="15"/>
      <c r="AN130" s="15"/>
      <c r="AO130" s="5"/>
      <c r="AP130" s="15"/>
      <c r="AQ130" s="15"/>
      <c r="AR130" s="15"/>
      <c r="AS130" s="15"/>
      <c r="AT130" s="15"/>
      <c r="AU130" s="15"/>
      <c r="AV130" s="15"/>
      <c r="AW130" s="5"/>
      <c r="AX130" s="5"/>
      <c r="AY130" s="5"/>
      <c r="AZ130" s="5"/>
      <c r="BA130" s="5"/>
      <c r="BB130" s="5"/>
      <c r="BC130" s="14"/>
      <c r="BD130" s="43"/>
      <c r="BE130" s="43"/>
      <c r="BF130" s="43"/>
      <c r="BH130"/>
      <c r="BI130"/>
      <c r="BJ130"/>
      <c r="BK130"/>
      <c r="BL130"/>
      <c r="BM130"/>
    </row>
    <row r="131" spans="1:65" s="29" customFormat="1" ht="18" hidden="1" customHeight="1">
      <c r="A131" s="10"/>
      <c r="B131" s="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42"/>
      <c r="O131" s="15"/>
      <c r="P131" s="6"/>
      <c r="Q131" s="15"/>
      <c r="R131" s="31"/>
      <c r="S131" s="19"/>
      <c r="T131" s="19"/>
      <c r="U131" s="5"/>
      <c r="V131" s="5"/>
      <c r="W131" s="15"/>
      <c r="X131" s="15"/>
      <c r="Y131" s="20"/>
      <c r="Z131" s="15"/>
      <c r="AA131" s="15"/>
      <c r="AB131" s="15"/>
      <c r="AC131" s="7"/>
      <c r="AD131" s="5"/>
      <c r="AE131" s="11"/>
      <c r="AF131" s="11"/>
      <c r="AG131" s="15"/>
      <c r="AH131" s="15"/>
      <c r="AI131" s="15"/>
      <c r="AJ131" s="15"/>
      <c r="AK131" s="15"/>
      <c r="AL131" s="5"/>
      <c r="AM131" s="15"/>
      <c r="AN131" s="15"/>
      <c r="AO131" s="5"/>
      <c r="AP131" s="15"/>
      <c r="AQ131" s="15"/>
      <c r="AR131" s="15"/>
      <c r="AS131" s="15"/>
      <c r="AT131" s="15"/>
      <c r="AU131" s="15"/>
      <c r="AV131" s="15"/>
      <c r="AW131" s="5"/>
      <c r="AX131" s="5"/>
      <c r="AY131" s="5"/>
      <c r="AZ131" s="5"/>
      <c r="BA131" s="5"/>
      <c r="BB131" s="5"/>
      <c r="BC131" s="14"/>
      <c r="BD131" s="43"/>
      <c r="BE131" s="43"/>
      <c r="BF131" s="43"/>
      <c r="BH131"/>
      <c r="BI131"/>
      <c r="BJ131"/>
      <c r="BK131"/>
      <c r="BL131"/>
      <c r="BM131"/>
    </row>
    <row r="132" spans="1:65" s="29" customFormat="1" ht="18" hidden="1" customHeight="1">
      <c r="A132" s="10"/>
      <c r="B132" s="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42"/>
      <c r="O132" s="15"/>
      <c r="P132" s="6"/>
      <c r="Q132" s="15"/>
      <c r="R132" s="31"/>
      <c r="S132" s="19"/>
      <c r="T132" s="19"/>
      <c r="U132" s="5"/>
      <c r="V132" s="5"/>
      <c r="W132" s="15"/>
      <c r="X132" s="15"/>
      <c r="Y132" s="20"/>
      <c r="Z132" s="15"/>
      <c r="AA132" s="15"/>
      <c r="AB132" s="15"/>
      <c r="AC132" s="7"/>
      <c r="AD132" s="5"/>
      <c r="AE132" s="11"/>
      <c r="AF132" s="11"/>
      <c r="AG132" s="15"/>
      <c r="AH132" s="15"/>
      <c r="AI132" s="15"/>
      <c r="AJ132" s="15"/>
      <c r="AK132" s="15"/>
      <c r="AL132" s="5"/>
      <c r="AM132" s="15"/>
      <c r="AN132" s="15"/>
      <c r="AO132" s="5"/>
      <c r="AP132" s="15"/>
      <c r="AQ132" s="15"/>
      <c r="AR132" s="15"/>
      <c r="AS132" s="15"/>
      <c r="AT132" s="15"/>
      <c r="AU132" s="15"/>
      <c r="AV132" s="15"/>
      <c r="AW132" s="5"/>
      <c r="AX132" s="5"/>
      <c r="AY132" s="5"/>
      <c r="AZ132" s="5"/>
      <c r="BA132" s="5"/>
      <c r="BB132" s="5"/>
      <c r="BC132" s="14"/>
      <c r="BD132" s="43"/>
      <c r="BE132" s="43"/>
      <c r="BF132" s="43"/>
      <c r="BH132"/>
      <c r="BI132"/>
      <c r="BJ132"/>
      <c r="BK132"/>
      <c r="BL132"/>
      <c r="BM132"/>
    </row>
    <row r="133" spans="1:65" s="12" customFormat="1" ht="18" hidden="1" customHeight="1">
      <c r="A133" s="10"/>
      <c r="B133" s="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6"/>
      <c r="Q133" s="15"/>
      <c r="R133" s="31"/>
      <c r="S133" s="19"/>
      <c r="T133" s="19"/>
      <c r="U133" s="15"/>
      <c r="V133" s="5"/>
      <c r="W133" s="15"/>
      <c r="X133" s="15"/>
      <c r="Y133" s="20"/>
      <c r="Z133" s="15"/>
      <c r="AA133" s="15"/>
      <c r="AB133" s="15"/>
      <c r="AC133" s="7"/>
      <c r="AD133" s="5"/>
      <c r="AE133" s="11"/>
      <c r="AF133" s="11"/>
      <c r="AG133" s="15"/>
      <c r="AH133" s="15"/>
      <c r="AI133" s="15"/>
      <c r="AJ133" s="15"/>
      <c r="AK133" s="15"/>
      <c r="AL133" s="5"/>
      <c r="AM133" s="15"/>
      <c r="AN133" s="15"/>
      <c r="AO133" s="5"/>
      <c r="AP133" s="15"/>
      <c r="AQ133" s="15"/>
      <c r="AR133" s="15"/>
      <c r="AS133" s="15"/>
      <c r="AT133" s="15"/>
      <c r="AU133" s="15"/>
      <c r="AV133" s="15"/>
      <c r="AW133" s="5"/>
      <c r="AX133" s="5"/>
      <c r="AY133" s="5"/>
      <c r="AZ133" s="5"/>
      <c r="BA133" s="5"/>
      <c r="BB133" s="5"/>
      <c r="BC133" s="15"/>
      <c r="BD133" s="14"/>
      <c r="BE133" s="14"/>
      <c r="BF133" s="14"/>
      <c r="BG133" s="52"/>
      <c r="BH133"/>
      <c r="BI133"/>
      <c r="BJ133"/>
      <c r="BK133"/>
      <c r="BL133"/>
      <c r="BM133"/>
    </row>
    <row r="134" spans="1:65" s="12" customFormat="1" ht="18" hidden="1" customHeight="1">
      <c r="A134" s="10"/>
      <c r="B134" s="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6"/>
      <c r="Q134" s="15"/>
      <c r="R134" s="31"/>
      <c r="S134" s="19"/>
      <c r="T134" s="19"/>
      <c r="U134" s="15"/>
      <c r="V134" s="5"/>
      <c r="W134" s="15"/>
      <c r="X134" s="15"/>
      <c r="Y134" s="20"/>
      <c r="Z134" s="15"/>
      <c r="AA134" s="15"/>
      <c r="AB134" s="15"/>
      <c r="AC134" s="7"/>
      <c r="AD134" s="5"/>
      <c r="AE134" s="11"/>
      <c r="AF134" s="11"/>
      <c r="AG134" s="15"/>
      <c r="AH134" s="15"/>
      <c r="AI134" s="15"/>
      <c r="AJ134" s="15"/>
      <c r="AK134" s="15"/>
      <c r="AL134" s="5"/>
      <c r="AM134" s="15"/>
      <c r="AN134" s="15"/>
      <c r="AO134" s="5"/>
      <c r="AP134" s="15"/>
      <c r="AQ134" s="15"/>
      <c r="AR134" s="15"/>
      <c r="AS134" s="15"/>
      <c r="AT134" s="15"/>
      <c r="AU134" s="15"/>
      <c r="AV134" s="15"/>
      <c r="AW134" s="5"/>
      <c r="AX134" s="5"/>
      <c r="AY134" s="5"/>
      <c r="AZ134" s="5"/>
      <c r="BA134" s="5"/>
      <c r="BB134" s="5"/>
      <c r="BC134" s="14"/>
      <c r="BD134" s="14"/>
      <c r="BE134" s="14"/>
      <c r="BF134" s="14"/>
      <c r="BH134"/>
      <c r="BI134"/>
      <c r="BJ134"/>
      <c r="BK134"/>
      <c r="BL134"/>
      <c r="BM134"/>
    </row>
    <row r="135" spans="1:65" s="30" customFormat="1" ht="18" hidden="1" customHeight="1">
      <c r="A135" s="10"/>
      <c r="B135" s="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6"/>
      <c r="Q135" s="15"/>
      <c r="R135" s="31"/>
      <c r="S135" s="19"/>
      <c r="T135" s="19"/>
      <c r="U135" s="15"/>
      <c r="V135" s="5"/>
      <c r="W135" s="15"/>
      <c r="X135" s="15"/>
      <c r="Y135" s="20"/>
      <c r="Z135" s="15"/>
      <c r="AA135" s="15"/>
      <c r="AB135" s="15"/>
      <c r="AC135" s="7"/>
      <c r="AD135" s="5"/>
      <c r="AE135" s="11"/>
      <c r="AF135" s="11"/>
      <c r="AG135" s="15"/>
      <c r="AH135" s="15"/>
      <c r="AI135" s="15"/>
      <c r="AJ135" s="15"/>
      <c r="AK135" s="15"/>
      <c r="AL135" s="5"/>
      <c r="AM135" s="15"/>
      <c r="AN135" s="15"/>
      <c r="AO135" s="5"/>
      <c r="AP135" s="15"/>
      <c r="AQ135" s="15"/>
      <c r="AR135" s="15"/>
      <c r="AS135" s="15"/>
      <c r="AT135" s="15"/>
      <c r="AU135" s="15"/>
      <c r="AV135" s="15"/>
      <c r="AW135" s="5"/>
      <c r="AX135" s="5"/>
      <c r="AY135" s="5"/>
      <c r="AZ135" s="5"/>
      <c r="BA135" s="5"/>
      <c r="BB135" s="5"/>
      <c r="BC135" s="14"/>
      <c r="BD135" s="14"/>
      <c r="BE135" s="14"/>
      <c r="BF135" s="14"/>
      <c r="BH135"/>
      <c r="BI135"/>
      <c r="BJ135"/>
      <c r="BK135"/>
      <c r="BL135"/>
      <c r="BM135"/>
    </row>
    <row r="136" spans="1:65" s="30" customFormat="1" ht="18" hidden="1" customHeight="1">
      <c r="A136" s="10"/>
      <c r="B136" s="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6"/>
      <c r="Q136" s="15"/>
      <c r="R136" s="31"/>
      <c r="S136" s="19"/>
      <c r="T136" s="19"/>
      <c r="U136" s="15"/>
      <c r="V136" s="5"/>
      <c r="W136" s="15"/>
      <c r="X136" s="15"/>
      <c r="Y136" s="20"/>
      <c r="Z136" s="15"/>
      <c r="AA136" s="15"/>
      <c r="AB136" s="15"/>
      <c r="AC136" s="7"/>
      <c r="AD136" s="5"/>
      <c r="AE136" s="11"/>
      <c r="AF136" s="11"/>
      <c r="AG136" s="15"/>
      <c r="AH136" s="15"/>
      <c r="AI136" s="15"/>
      <c r="AJ136" s="15"/>
      <c r="AK136" s="15"/>
      <c r="AL136" s="5"/>
      <c r="AM136" s="15"/>
      <c r="AN136" s="44"/>
      <c r="AO136" s="5"/>
      <c r="AP136" s="15"/>
      <c r="AQ136" s="15"/>
      <c r="AR136" s="15"/>
      <c r="AS136" s="15"/>
      <c r="AT136" s="15"/>
      <c r="AU136" s="15"/>
      <c r="AV136" s="15"/>
      <c r="AW136" s="5"/>
      <c r="AX136" s="5"/>
      <c r="AY136" s="5"/>
      <c r="AZ136" s="5"/>
      <c r="BA136" s="5"/>
      <c r="BB136" s="5"/>
      <c r="BC136" s="15"/>
      <c r="BD136" s="14"/>
      <c r="BE136" s="14"/>
      <c r="BF136" s="14"/>
      <c r="BG136" s="53"/>
      <c r="BH136"/>
      <c r="BI136"/>
      <c r="BJ136"/>
      <c r="BK136"/>
      <c r="BL136"/>
      <c r="BM136"/>
    </row>
    <row r="137" spans="1:65" s="30" customFormat="1" ht="18" hidden="1" customHeight="1">
      <c r="A137" s="10"/>
      <c r="B137" s="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6"/>
      <c r="Q137" s="15"/>
      <c r="R137" s="31"/>
      <c r="S137" s="19"/>
      <c r="T137" s="19"/>
      <c r="U137" s="15"/>
      <c r="V137" s="5"/>
      <c r="W137" s="15"/>
      <c r="X137" s="15"/>
      <c r="Y137" s="20"/>
      <c r="Z137" s="15"/>
      <c r="AA137" s="15"/>
      <c r="AB137" s="15"/>
      <c r="AC137" s="7"/>
      <c r="AD137" s="5"/>
      <c r="AE137" s="11"/>
      <c r="AF137" s="11"/>
      <c r="AG137" s="15"/>
      <c r="AH137" s="15"/>
      <c r="AI137" s="15"/>
      <c r="AJ137" s="15"/>
      <c r="AK137" s="15"/>
      <c r="AL137" s="5"/>
      <c r="AM137" s="15"/>
      <c r="AN137" s="44"/>
      <c r="AO137" s="5"/>
      <c r="AP137" s="15"/>
      <c r="AQ137" s="15"/>
      <c r="AR137" s="15"/>
      <c r="AS137" s="15"/>
      <c r="AT137" s="15"/>
      <c r="AU137" s="15"/>
      <c r="AV137" s="15"/>
      <c r="AW137" s="5"/>
      <c r="AX137" s="5"/>
      <c r="AY137" s="5"/>
      <c r="AZ137" s="5"/>
      <c r="BA137" s="5"/>
      <c r="BB137" s="5"/>
      <c r="BC137" s="15"/>
      <c r="BD137" s="14"/>
      <c r="BE137" s="14"/>
      <c r="BF137" s="14"/>
      <c r="BG137" s="53"/>
      <c r="BH137"/>
      <c r="BI137"/>
      <c r="BJ137"/>
      <c r="BK137"/>
      <c r="BL137"/>
      <c r="BM137"/>
    </row>
    <row r="138" spans="1:65" s="30" customFormat="1" ht="18" hidden="1" customHeight="1">
      <c r="A138" s="10"/>
      <c r="B138" s="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6"/>
      <c r="Q138" s="15"/>
      <c r="R138" s="31"/>
      <c r="S138" s="19"/>
      <c r="T138" s="19"/>
      <c r="U138" s="15"/>
      <c r="V138" s="5"/>
      <c r="W138" s="15"/>
      <c r="X138" s="15"/>
      <c r="Y138" s="20"/>
      <c r="Z138" s="15"/>
      <c r="AA138" s="15"/>
      <c r="AB138" s="15"/>
      <c r="AC138" s="7"/>
      <c r="AD138" s="5"/>
      <c r="AE138" s="11"/>
      <c r="AF138" s="11"/>
      <c r="AG138" s="15"/>
      <c r="AH138" s="15"/>
      <c r="AI138" s="15"/>
      <c r="AJ138" s="15"/>
      <c r="AK138" s="15"/>
      <c r="AL138" s="5"/>
      <c r="AM138" s="15"/>
      <c r="AN138" s="44"/>
      <c r="AO138" s="5"/>
      <c r="AP138" s="15"/>
      <c r="AQ138" s="15"/>
      <c r="AR138" s="15"/>
      <c r="AS138" s="15"/>
      <c r="AT138" s="15"/>
      <c r="AU138" s="15"/>
      <c r="AV138" s="15"/>
      <c r="AW138" s="5"/>
      <c r="AX138" s="5"/>
      <c r="AY138" s="5"/>
      <c r="AZ138" s="5"/>
      <c r="BA138" s="5"/>
      <c r="BB138" s="5"/>
      <c r="BC138" s="15"/>
      <c r="BD138" s="14"/>
      <c r="BE138" s="14"/>
      <c r="BF138" s="14"/>
      <c r="BG138" s="53"/>
      <c r="BH138"/>
      <c r="BI138"/>
      <c r="BJ138"/>
      <c r="BK138"/>
      <c r="BL138"/>
      <c r="BM138"/>
    </row>
    <row r="139" spans="1:65" s="26" customFormat="1" ht="18" hidden="1" customHeight="1">
      <c r="A139" s="10"/>
      <c r="B139" s="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6"/>
      <c r="Q139" s="15"/>
      <c r="R139" s="31"/>
      <c r="S139" s="19"/>
      <c r="T139" s="19"/>
      <c r="U139" s="15"/>
      <c r="V139" s="5"/>
      <c r="W139" s="15"/>
      <c r="X139" s="15"/>
      <c r="Y139" s="20"/>
      <c r="Z139" s="15"/>
      <c r="AA139" s="15"/>
      <c r="AB139" s="15"/>
      <c r="AC139" s="7"/>
      <c r="AD139" s="5"/>
      <c r="AE139" s="11"/>
      <c r="AF139" s="11"/>
      <c r="AG139" s="15"/>
      <c r="AH139" s="15"/>
      <c r="AI139" s="15"/>
      <c r="AJ139" s="15"/>
      <c r="AK139" s="15"/>
      <c r="AL139" s="5"/>
      <c r="AM139" s="15"/>
      <c r="AN139" s="15"/>
      <c r="AO139" s="5"/>
      <c r="AP139" s="15"/>
      <c r="AQ139" s="15"/>
      <c r="AR139" s="15"/>
      <c r="AS139" s="15"/>
      <c r="AT139" s="15"/>
      <c r="AU139" s="15"/>
      <c r="AV139" s="15"/>
      <c r="AW139" s="5"/>
      <c r="AX139" s="5"/>
      <c r="AY139" s="5"/>
      <c r="AZ139" s="5"/>
      <c r="BA139" s="5"/>
      <c r="BB139" s="5"/>
      <c r="BC139" s="14"/>
      <c r="BD139" s="14"/>
      <c r="BE139" s="14"/>
      <c r="BF139" s="14"/>
      <c r="BH139"/>
      <c r="BI139"/>
      <c r="BJ139"/>
      <c r="BK139"/>
      <c r="BL139"/>
      <c r="BM139"/>
    </row>
    <row r="140" spans="1:65" hidden="1"/>
    <row r="141" spans="1:65" hidden="1"/>
    <row r="142" spans="1:65" hidden="1"/>
    <row r="143" spans="1:65" hidden="1"/>
  </sheetData>
  <pageMargins left="0.70866141732283472" right="0.70866141732283472" top="0.74803149606299213" bottom="0.74803149606299213" header="0.31496062992125984" footer="0.31496062992125984"/>
  <pageSetup paperSize="9" scale="13" fitToHeight="0" orientation="landscape" r:id="rId1"/>
  <ignoredErrors>
    <ignoredError sqref="Q140 Q141:Q104857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CCF245E3CC0C4D9C0FD2C370343AA1" ma:contentTypeVersion="0" ma:contentTypeDescription="Crear nuevo documento." ma:contentTypeScope="" ma:versionID="2054040e02f266eb61d80f7a7d23f3b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F2FEB45-41BC-49FB-8DD8-3FA791803587}"/>
</file>

<file path=customXml/itemProps2.xml><?xml version="1.0" encoding="utf-8"?>
<ds:datastoreItem xmlns:ds="http://schemas.openxmlformats.org/officeDocument/2006/customXml" ds:itemID="{5F65EF81-6D17-4612-9ADB-7DD078C574F7}"/>
</file>

<file path=customXml/itemProps3.xml><?xml version="1.0" encoding="utf-8"?>
<ds:datastoreItem xmlns:ds="http://schemas.openxmlformats.org/officeDocument/2006/customXml" ds:itemID="{F35F08A2-D393-4D10-8AEA-9289A534D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Datos Garantizados</vt:lpstr>
      <vt:lpstr>Common List</vt:lpstr>
      <vt:lpstr>'Common List'!Área_de_impresión</vt:lpstr>
      <vt:lpstr>'Datos Garantizados'!Área_de_impresión</vt:lpstr>
      <vt:lpstr>Codigo.General</vt:lpstr>
      <vt:lpstr>codigos</vt:lpstr>
      <vt:lpstr>GLOBAL</vt:lpstr>
      <vt:lpstr>TABLA</vt:lpstr>
      <vt:lpstr>TABLA2</vt:lpstr>
    </vt:vector>
  </TitlesOfParts>
  <Company>Enel 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a231925</dc:creator>
  <cp:lastModifiedBy>Rômulo Thardelly Alves Moreira Sales</cp:lastModifiedBy>
  <cp:lastPrinted>2013-10-22T13:10:30Z</cp:lastPrinted>
  <dcterms:created xsi:type="dcterms:W3CDTF">2012-06-04T13:44:31Z</dcterms:created>
  <dcterms:modified xsi:type="dcterms:W3CDTF">2014-02-26T16:21:31Z</dcterms:modified>
</cp:coreProperties>
</file>